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defaultThemeVersion="124226"/>
  <mc:AlternateContent xmlns:mc="http://schemas.openxmlformats.org/markup-compatibility/2006">
    <mc:Choice Requires="x15">
      <x15ac:absPath xmlns:x15ac="http://schemas.microsoft.com/office/spreadsheetml/2010/11/ac" url="C:\Users\victoria.gruenfelder\Südtiroler Bauernbund\SP-Innovation - Dokumente\Projekte\16_ELER OGInnoBier\2_Realisierung\Arbeitspakete\AP2 Komm&amp;Veranstaltung\Wirtschaftlichkeitsrechner\"/>
    </mc:Choice>
  </mc:AlternateContent>
  <xr:revisionPtr revIDLastSave="0" documentId="8_{303F1593-8A85-46AD-AF16-92D0223FB979}" xr6:coauthVersionLast="44" xr6:coauthVersionMax="44" xr10:uidLastSave="{00000000-0000-0000-0000-000000000000}"/>
  <bookViews>
    <workbookView xWindow="-120" yWindow="-120" windowWidth="29040" windowHeight="15840" xr2:uid="{00000000-000D-0000-FFFF-FFFF00000000}"/>
  </bookViews>
  <sheets>
    <sheet name="Maschinenkosten" sheetId="6" r:id="rId1"/>
    <sheet name="AK und Geräte" sheetId="1" state="hidden" r:id="rId2"/>
    <sheet name="Bodenbearbeitung" sheetId="2" state="hidden" r:id="rId3"/>
    <sheet name="Saat und Pflege" sheetId="3" state="hidden" r:id="rId4"/>
    <sheet name="Pflanzenschutz" sheetId="8" state="hidden" r:id="rId5"/>
    <sheet name="Ernte Getreide" sheetId="5" state="hidden" r:id="rId6"/>
    <sheet name="Anhänger" sheetId="7" state="hidden"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3" i="6" l="1"/>
  <c r="C99" i="6"/>
  <c r="C101" i="6" l="1"/>
  <c r="D104" i="6" s="1"/>
  <c r="C120" i="6" l="1"/>
  <c r="C121" i="6"/>
  <c r="C122" i="6"/>
  <c r="C119" i="6"/>
  <c r="C123" i="6" l="1"/>
  <c r="C125" i="6"/>
  <c r="L59" i="6" l="1"/>
  <c r="D59" i="6" s="1"/>
  <c r="G59" i="6" s="1"/>
  <c r="L68" i="6" l="1"/>
  <c r="D68" i="6" s="1"/>
  <c r="G68" i="6" s="1"/>
  <c r="L66" i="6"/>
  <c r="D66" i="6" s="1"/>
  <c r="G66" i="6" s="1"/>
  <c r="L83" i="6"/>
  <c r="D83" i="6" s="1"/>
  <c r="G83" i="6" s="1"/>
  <c r="L82" i="6"/>
  <c r="D82" i="6" s="1"/>
  <c r="L75" i="6"/>
  <c r="D75" i="6" s="1"/>
  <c r="L58" i="6"/>
  <c r="D58" i="6" s="1"/>
  <c r="L51" i="6"/>
  <c r="D51" i="6" s="1"/>
  <c r="G51" i="6" s="1"/>
  <c r="L50" i="6"/>
  <c r="D50" i="6" s="1"/>
  <c r="L43" i="6"/>
  <c r="D43" i="6" s="1"/>
  <c r="L42" i="6"/>
  <c r="D42" i="6" s="1"/>
  <c r="K12" i="2"/>
  <c r="G82" i="6" l="1"/>
  <c r="D85" i="6"/>
  <c r="D53" i="6"/>
  <c r="G50" i="6"/>
  <c r="G42" i="6"/>
  <c r="D45" i="6"/>
  <c r="D61" i="6"/>
  <c r="G58" i="6"/>
  <c r="D77" i="6"/>
  <c r="G75" i="6"/>
  <c r="D70" i="6"/>
  <c r="D71" i="6" s="1"/>
  <c r="L35" i="6"/>
  <c r="D35" i="6" s="1"/>
  <c r="G35" i="6" s="1"/>
  <c r="L34" i="6"/>
  <c r="L33" i="6"/>
  <c r="D33" i="6" s="1"/>
  <c r="D34" i="6" l="1"/>
  <c r="G34" i="6" s="1"/>
  <c r="D86" i="6"/>
  <c r="C112" i="6"/>
  <c r="D54" i="6"/>
  <c r="D46" i="6"/>
  <c r="G33" i="6"/>
  <c r="D62" i="6"/>
  <c r="D78" i="6"/>
  <c r="D37" i="6" l="1"/>
  <c r="D38" i="6" s="1"/>
  <c r="D89" i="6" l="1"/>
  <c r="C116" i="6" s="1"/>
  <c r="C128" i="6" s="1"/>
  <c r="C132" i="6" s="1"/>
  <c r="D90" i="6" l="1"/>
  <c r="C117" i="6" s="1"/>
  <c r="C129" i="6" s="1"/>
  <c r="C13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tc={5F749E1E-2426-4623-A7A9-B5CD2EA9D107}</author>
  </authors>
  <commentList>
    <comment ref="F114" authorId="0" shapeId="0" xr:uid="{00000000-0006-0000-00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(zB. Milchwirtschaft, Mast, Getreideanbau, Tourismus,…)</t>
      </text>
    </comment>
  </commentList>
</comments>
</file>

<file path=xl/sharedStrings.xml><?xml version="1.0" encoding="utf-8"?>
<sst xmlns="http://schemas.openxmlformats.org/spreadsheetml/2006/main" count="332" uniqueCount="283">
  <si>
    <t>Bodenbearbeitung</t>
  </si>
  <si>
    <t>Geräte</t>
  </si>
  <si>
    <t>Saatbettbereitung</t>
  </si>
  <si>
    <t>Verbandsbeiträge</t>
  </si>
  <si>
    <t>offene Posten</t>
  </si>
  <si>
    <t>Darlehenstilgung</t>
  </si>
  <si>
    <t>Trocknung</t>
  </si>
  <si>
    <t>Arbeitskraft</t>
  </si>
  <si>
    <t>Fahrer/Spezialisierte Arbeitskraft</t>
  </si>
  <si>
    <t>Waldarbeiter</t>
  </si>
  <si>
    <t>Kein Gerät</t>
  </si>
  <si>
    <t>Schlepper Hinterradantrieb bis 40 PS</t>
  </si>
  <si>
    <t>Schlepper Hinterradantrieb 41 - 50 PS</t>
  </si>
  <si>
    <t>Schlepper Hinterradantrieb 51 - 60 PS</t>
  </si>
  <si>
    <t>Schlepper Hinterradantrieb 61 - 70 PS</t>
  </si>
  <si>
    <t>Schlepper Hinterradantrieb 71 - 80 PS</t>
  </si>
  <si>
    <t>Schlepper Hinterradantrieb 81 - 90 PS</t>
  </si>
  <si>
    <t>Schlepper Hinterradantrieb 91 - 100 PS</t>
  </si>
  <si>
    <t>Allradschlepper bis 40 PS</t>
  </si>
  <si>
    <t>Allradschlepper 41 - 50 PS</t>
  </si>
  <si>
    <t>Allradschlepper 51 - 60 PS</t>
  </si>
  <si>
    <t>Allradschlepper 61 - 70 PS</t>
  </si>
  <si>
    <t>Allradschlepper 71 - 80 PS</t>
  </si>
  <si>
    <t>Allradschlepper 81 - 90 PS</t>
  </si>
  <si>
    <t>Allradschlepper 91 - 100 PS</t>
  </si>
  <si>
    <t>Allradschlepper 101 - 110 PS</t>
  </si>
  <si>
    <t>Allradschlepper 111 - 120</t>
  </si>
  <si>
    <t>Allradschlepper 121 - 140 PS</t>
  </si>
  <si>
    <t>Allradschlepper 141 - 160 PS</t>
  </si>
  <si>
    <t>Allradschlepper 161 - 180 PS</t>
  </si>
  <si>
    <t>Allradschlepper 181 - 210 PS</t>
  </si>
  <si>
    <t>Allradschlepper 211 - 250 PS</t>
  </si>
  <si>
    <t>Allradschlepper 251 - 299 PS</t>
  </si>
  <si>
    <t>Allradschlepper über 300 PS</t>
  </si>
  <si>
    <t>Geräteträger - Hinterradantrieb bis 60 PS</t>
  </si>
  <si>
    <t>Geräteträger - Hinterradantrieb 61 - 80 PS</t>
  </si>
  <si>
    <t>Geräteträger - Hinterradantrieb über 80 PS</t>
  </si>
  <si>
    <t>Geräteträger - Allrad bis 80 PS</t>
  </si>
  <si>
    <t>Geräteträger - Allrad 81 - 100 PS</t>
  </si>
  <si>
    <t>Geräteträger - Allrad 101- 120 PS</t>
  </si>
  <si>
    <t>Geräteträger - Allrad über 121 PS</t>
  </si>
  <si>
    <t>Mähtrak, Grundgerät, bis 40 PS</t>
  </si>
  <si>
    <t>Mähtrak, Grundgerät, 41 - 50 PS</t>
  </si>
  <si>
    <t>Mähtrak, Grundgerät, 51 - 60 PS</t>
  </si>
  <si>
    <t>Mähtrak, Grundgerät, 61 - 70 PS</t>
  </si>
  <si>
    <t>Mähtrak, Grundgerät, 71 - 80 PS</t>
  </si>
  <si>
    <t>Mähtrak, Grundgerät, über 81 PS</t>
  </si>
  <si>
    <t>Spezialtraktoren Berggebiet bis 50 PS</t>
  </si>
  <si>
    <t>Spezialtraktoren Berggebiet 51 - 70 PS</t>
  </si>
  <si>
    <t>Spezialtraktoren Berggebiet 71 - 80 PS</t>
  </si>
  <si>
    <t>Spezialtraktoren Berggebiet über 81 PS</t>
  </si>
  <si>
    <t>Transporter - Grundgerät, bis 50 PS</t>
  </si>
  <si>
    <t>Transporter - Grundgerät, 51 - 60 PS</t>
  </si>
  <si>
    <t>Transporter - Grundgerät, 61 - 70 PS</t>
  </si>
  <si>
    <t>Transporter - Grundgerät, 71 - 80 PS</t>
  </si>
  <si>
    <t>Transporter - Grundgerät, 81 - 90 PS</t>
  </si>
  <si>
    <t>Transporter - Grundgerät, über 91 PS</t>
  </si>
  <si>
    <t>Hoftrak bis 25 PS</t>
  </si>
  <si>
    <t>Hoftrak 26 - 50 PS</t>
  </si>
  <si>
    <t>Hoftrak über 51 PS</t>
  </si>
  <si>
    <t>Teleskoplader bis 8 m, bis 70 PS</t>
  </si>
  <si>
    <t>Teleskoplader bis 8 m, über 71 PS</t>
  </si>
  <si>
    <t>Fronthydraulik mit Frontzapfwelle für Traktor</t>
  </si>
  <si>
    <t>Frontlader</t>
  </si>
  <si>
    <t>Heckschaufel</t>
  </si>
  <si>
    <t>Hecklader</t>
  </si>
  <si>
    <t>Hubstapler, Heckanbau</t>
  </si>
  <si>
    <t>Drehvorrichtung für Stapler</t>
  </si>
  <si>
    <t>Planierschild für Traktor</t>
  </si>
  <si>
    <t>Sand-, Splitt- u. Salzstreuer</t>
  </si>
  <si>
    <t>Schneeketten, vorne</t>
  </si>
  <si>
    <t>Schneeketten, hinten</t>
  </si>
  <si>
    <t>Kehrmaschine, Heck- Frontanbau</t>
  </si>
  <si>
    <t>Erdbohrer</t>
  </si>
  <si>
    <t>Ladebrücke in Metall</t>
  </si>
  <si>
    <t>Kipper für Transporter</t>
  </si>
  <si>
    <t>Grubber, 2,2 m, 7 Zinken</t>
  </si>
  <si>
    <t>Grubber mit Nachläufer, 2,5 m</t>
  </si>
  <si>
    <t>Grubber mit Nachläufer, 3 m</t>
  </si>
  <si>
    <t>Volldrehpflug, 2-scharig</t>
  </si>
  <si>
    <t>Volldrehpflug, 3-scharig</t>
  </si>
  <si>
    <t>Volldrehpflug, 4-scharig</t>
  </si>
  <si>
    <t>Volldrehpflug, 5-scharig</t>
  </si>
  <si>
    <t>Zuschläge je Paar: Steinsicherung vollautomatisch</t>
  </si>
  <si>
    <t>Zuschläge je Paar: hydr. Breitenverstellung</t>
  </si>
  <si>
    <t>Kultivator 2,5 m</t>
  </si>
  <si>
    <t>Eggen- Saatbeetkombination bis 3 m mit 1 Walzenkrümler</t>
  </si>
  <si>
    <t>Eggen- Saatbeetkombination 3 m mit 2 Walzenkrümler</t>
  </si>
  <si>
    <t>Eggen- Saatbeetkombination 3,5 m mit 2 Walzenkrümler</t>
  </si>
  <si>
    <t>Eggen- Saatbeetkombination 4 m mit 2 Walzenkrümler</t>
  </si>
  <si>
    <t>Eggen- Saatbeetkombination 5 m mit 2 Walzenkrümler</t>
  </si>
  <si>
    <t>Rüttelegge, 2,5 m</t>
  </si>
  <si>
    <t>Rüttelegge, 3 m</t>
  </si>
  <si>
    <t>Kreiselegge, über 3 m</t>
  </si>
  <si>
    <t>Mulcher, 2,1-2,9 m</t>
  </si>
  <si>
    <t>Mulcher, über 3 m</t>
  </si>
  <si>
    <t>Bodenfräse, bis 2 m</t>
  </si>
  <si>
    <t>Bodenfräse, 2,1-2,5 m</t>
  </si>
  <si>
    <t>Bodenfräse, ab 2,6-3 m</t>
  </si>
  <si>
    <t>Umkehrfräse 2,5 m</t>
  </si>
  <si>
    <t>Umkehrfräse 3 m</t>
  </si>
  <si>
    <t>Motorfräse, bis 0,5 m</t>
  </si>
  <si>
    <t>Motorfräse, über 0,6 m</t>
  </si>
  <si>
    <t>Glattwalze, 2,5 m</t>
  </si>
  <si>
    <t>Glattwalze, 3 m</t>
  </si>
  <si>
    <t>Profilwalze, 2,5 m</t>
  </si>
  <si>
    <t>Profilwalze, 3 m</t>
  </si>
  <si>
    <t>Steinsammler</t>
  </si>
  <si>
    <t>Steinbrecher</t>
  </si>
  <si>
    <t>Steinschwader</t>
  </si>
  <si>
    <t>Saat und Pflege</t>
  </si>
  <si>
    <t>Traktorsämaschine 2 m</t>
  </si>
  <si>
    <t>Traktorsämaschine 2,5 m</t>
  </si>
  <si>
    <t>Traktorsämaschine 3 m</t>
  </si>
  <si>
    <t>Nachsägerät auf Hackstriegel, 2,5 m, mechanisch</t>
  </si>
  <si>
    <t>Nachsägerät auf Hackstriegel, 3 m, mechanisch</t>
  </si>
  <si>
    <t>Nachsägerät auf Hackstriegel, 2,5 m, pneumatisch</t>
  </si>
  <si>
    <t>Nachsägerät auf Hackstriegel, 3 m, pneumatisch</t>
  </si>
  <si>
    <t>Aufbausämaschine, 3 m</t>
  </si>
  <si>
    <t>Streifenfrässämaschine 2,5 m</t>
  </si>
  <si>
    <t>Streifenfrässämaschine 3 m</t>
  </si>
  <si>
    <t>Einzelkornsämaschine für Rüben, 5-reihig</t>
  </si>
  <si>
    <t>Einzelkornsämaschine für Rüben, 8-reihig</t>
  </si>
  <si>
    <t>Einzelkornsämaschine für Mais, 4-reihig, mechanisch</t>
  </si>
  <si>
    <t>Einzelkornsämaschine für Mais, 6-reihig, mechanisch</t>
  </si>
  <si>
    <t>Einzelkornsämaschine für Mais, 4-reihig, pneumatisch</t>
  </si>
  <si>
    <t>Einzelkornsämaschine für Mais, 6-reihig, pneumatisch</t>
  </si>
  <si>
    <t>Kartoffellegemaschine, 2-reihig</t>
  </si>
  <si>
    <t>Kartoffellegemaschine, 4-reihig</t>
  </si>
  <si>
    <t>Kartoffellegemaschine, vollautomatisch, 2-reihig</t>
  </si>
  <si>
    <t>Kartoffellegemaschine, Struktural</t>
  </si>
  <si>
    <t>Kartoffellegemaschine, vollautomatisch, 4-reihig</t>
  </si>
  <si>
    <t>Beizvorrichtung Kartoffellegemaschine</t>
  </si>
  <si>
    <t>Pflanzensetzmaschine, 2-reihig</t>
  </si>
  <si>
    <t>Pflanzensetzmaschine, 3-reihig</t>
  </si>
  <si>
    <t>Pflanzensetzmaschine, 4-reihig</t>
  </si>
  <si>
    <t>Pflanzensetzmaschine, 5-reihig</t>
  </si>
  <si>
    <t>Pflanzensetzmaschine mit Folienlegegerät, 2-reihig</t>
  </si>
  <si>
    <t>Pflanzensetzmaschine mit Folienlegegerät, 3-reihig</t>
  </si>
  <si>
    <t>Pflanzensetzmaschine mit Folienlegegerät, 4-reihig</t>
  </si>
  <si>
    <t>Pflanzensetzmaschine mit Folienlegegerät, 5-reihig</t>
  </si>
  <si>
    <t>Pflanzensetzmaschine für Salat</t>
  </si>
  <si>
    <t>Hackstriegel, 3 m</t>
  </si>
  <si>
    <t>Hackstriegel, 4 m</t>
  </si>
  <si>
    <t>Hackstriegel, 6 m</t>
  </si>
  <si>
    <t>Hackgerät, 4-reihig</t>
  </si>
  <si>
    <t>Hackgerät, 5-reihig</t>
  </si>
  <si>
    <t>Rübenhackgerät, 6-reihig</t>
  </si>
  <si>
    <t>Wiesenschleppe, 3 m 3,50 €</t>
  </si>
  <si>
    <t>Wiesenschleppe, aufklappbar, 4 m</t>
  </si>
  <si>
    <t>Wiesenschleppe, aufklappbar, 6 m</t>
  </si>
  <si>
    <t>Traktoranbauspritze 500 l</t>
  </si>
  <si>
    <t>Traktoranbauspritze 600 l</t>
  </si>
  <si>
    <t>Traktoranbauspritze 800 l</t>
  </si>
  <si>
    <t>Traktoranbauspritze über 1.000 l</t>
  </si>
  <si>
    <t>Aufbauspritze für Geräteträger</t>
  </si>
  <si>
    <t>Feldspritzenzuschlag, Hang u. Pendelausgleich hydraulisch</t>
  </si>
  <si>
    <t>Feldspritzenzuschlag, Balken hydraulisch</t>
  </si>
  <si>
    <t>Wühlmausbekämpfungsgerät, Rodenator</t>
  </si>
  <si>
    <t>Getreide und Maisernte</t>
  </si>
  <si>
    <t>Anbaumaishäcksler, 1-reihig</t>
  </si>
  <si>
    <t>Anbaumaishäcksler, 2-reihig</t>
  </si>
  <si>
    <t>Anbaumaishäcksler 2-reihig Kemper</t>
  </si>
  <si>
    <t>Anbaumaishäcksler 3-reihig Kemper</t>
  </si>
  <si>
    <t>Anbaumaishäcksler 4-reihig Kemper</t>
  </si>
  <si>
    <t>Feldhäcksler gezogen, mit Maisgebiss</t>
  </si>
  <si>
    <t>Selbstfahrhäcksler - Grundgerät 250 PS</t>
  </si>
  <si>
    <t>Selbstfahrhäcksler - Grundgerät 300 PS</t>
  </si>
  <si>
    <t>Selbstfahrhäcksler - Grundgerät 350 PS</t>
  </si>
  <si>
    <t>Selbstfahrhäcksler - Grundgerät 400 PS</t>
  </si>
  <si>
    <t>Selbstfahrhäcksler - Grundgerät 450 PS</t>
  </si>
  <si>
    <t>Selbstfahrhäcksler - Grundgerät 500 PS</t>
  </si>
  <si>
    <t>Maisgebiss 4-reihig</t>
  </si>
  <si>
    <t>Maisgebiss 6-reihig</t>
  </si>
  <si>
    <t>Maisgebiss reihenlos 3 m</t>
  </si>
  <si>
    <t>Maisgebiss reihenlos 4,5 m</t>
  </si>
  <si>
    <t>Press-Wickelkombination für Mais-Siloballen</t>
  </si>
  <si>
    <t>Anhänger ohne Kipper</t>
  </si>
  <si>
    <t>Einachsanhänger, 3 t zul. Gesamtgewicht 3,80 €</t>
  </si>
  <si>
    <t>201 Einachsanhänger, 5 t zul. Gesamtgewicht 4,60 €</t>
  </si>
  <si>
    <t>202 Zweiachsanhänger, 3 t zul. Gesamtgewicht 5,00 €</t>
  </si>
  <si>
    <t>203 Zweiachsanhänger, 5 t zul. Gesamtgewicht 7,70 €</t>
  </si>
  <si>
    <t>204 Zweiachsanhänger, 8 t zul. Gesamtgewicht 10,40 €</t>
  </si>
  <si>
    <t>205 Zweiachsanhänger, 10 t zul. Gesamtgewicht 12,60 €</t>
  </si>
  <si>
    <t>206 Zweiachsanhänger, 12 t zul. Gesamtgewicht 16,40 €</t>
  </si>
  <si>
    <t>207 Viehanhänger für Traktor (1-2 GVE) 5,10 €</t>
  </si>
  <si>
    <t>208 Viehanhänger für Traktor (3-6 GVE) 10,30 €</t>
  </si>
  <si>
    <t>209 Viehanhänger für PKW (1-2 GVE) 6,70 €</t>
  </si>
  <si>
    <t>Anhänger mit Kipper</t>
  </si>
  <si>
    <t>Einachsdreiseitenkipper, 5 t Nutzlast</t>
  </si>
  <si>
    <t>Einachsdreiseitenkipper, 6 t Nutzlast</t>
  </si>
  <si>
    <t>Einachsdreiseitenkipper, 8 t Tandem</t>
  </si>
  <si>
    <t>Einachsdreiseitenkipper, 10 t Tandem</t>
  </si>
  <si>
    <t>Einachsdreiseitenkipper, 12 t Tandem</t>
  </si>
  <si>
    <t>Einachsdreiseitenkipper, 15 t Tandem</t>
  </si>
  <si>
    <t>Zweiachskipper, 5 t zul. Gesamtgewicht</t>
  </si>
  <si>
    <t>Zweiachskipper, 8 t zul. Gesamtgewicht</t>
  </si>
  <si>
    <t>Zweiachskipper, 10 t zul. Gesamtgewicht</t>
  </si>
  <si>
    <t>Zweiachskipper, 12 t zul. Gesamtgewicht</t>
  </si>
  <si>
    <t>Abschiebewagen 20 m³</t>
  </si>
  <si>
    <t>Abschiebewagen 30 m³</t>
  </si>
  <si>
    <t>Abschiebewagen 40 m³</t>
  </si>
  <si>
    <t>Zuschläge für Reifendruckregelungsanlage</t>
  </si>
  <si>
    <t>keine Arbeitskraft</t>
  </si>
  <si>
    <t>Schlepper Zweirad</t>
  </si>
  <si>
    <t>Schlepper Allrad</t>
  </si>
  <si>
    <t>Zuggerät</t>
  </si>
  <si>
    <t>Saat und Walzen</t>
  </si>
  <si>
    <t xml:space="preserve">Ernte </t>
  </si>
  <si>
    <t>Transport</t>
  </si>
  <si>
    <t>Pflug</t>
  </si>
  <si>
    <t>Kreiselegge</t>
  </si>
  <si>
    <t>Kombigerät</t>
  </si>
  <si>
    <t>Traktorsähmaschine</t>
  </si>
  <si>
    <t>Feldspritze</t>
  </si>
  <si>
    <t>Spritzmittel</t>
  </si>
  <si>
    <t>Striegel</t>
  </si>
  <si>
    <t>Drescher</t>
  </si>
  <si>
    <t>kein Gerät</t>
  </si>
  <si>
    <t>kein Zuschlag</t>
  </si>
  <si>
    <t>Zuschlag</t>
  </si>
  <si>
    <t>Mähdrescher, bis 3,5 m</t>
  </si>
  <si>
    <t>Mähdrescher, über 3,6 m</t>
  </si>
  <si>
    <t>Maschinenkosten</t>
  </si>
  <si>
    <t>Einachskipper</t>
  </si>
  <si>
    <t>Zweiachskipper</t>
  </si>
  <si>
    <t>Einachsdreiseitenkipper, 4 t Nutzlast</t>
  </si>
  <si>
    <t>Pflanzenschutz</t>
  </si>
  <si>
    <t>Traktoranbaupritze 500 l</t>
  </si>
  <si>
    <t>Traktoranbaupritze 600 l</t>
  </si>
  <si>
    <t xml:space="preserve">Traktoranbauspritze 800 l </t>
  </si>
  <si>
    <t>Produktionskosten Braugerste</t>
  </si>
  <si>
    <t>Lohnkosten</t>
  </si>
  <si>
    <t>Saatgutkosten / ha</t>
  </si>
  <si>
    <t>Maschinenkosten /ha</t>
  </si>
  <si>
    <t>Versicherungsbeiträge</t>
  </si>
  <si>
    <t>Pacht</t>
  </si>
  <si>
    <t>Summe Kosten Zugmaschine</t>
  </si>
  <si>
    <t>Summe Kosten Bodenbearbeitung</t>
  </si>
  <si>
    <t>Summe Kosten Saatbettbereitung</t>
  </si>
  <si>
    <t>Summe Kosten Saat und Walzen</t>
  </si>
  <si>
    <t>Walze</t>
  </si>
  <si>
    <t>Summe Kosten Pflanzenschutz</t>
  </si>
  <si>
    <t>Summe Kosten Drusch</t>
  </si>
  <si>
    <t>Summe Kosten Transport</t>
  </si>
  <si>
    <t>Anfahrtspauschale</t>
  </si>
  <si>
    <t>mit Anfahrtspauschale</t>
  </si>
  <si>
    <t>Trocknungsanlage</t>
  </si>
  <si>
    <t>Investition</t>
  </si>
  <si>
    <t>Restwert</t>
  </si>
  <si>
    <t>(ca. 1% von Investition)</t>
  </si>
  <si>
    <t>Kostenfaktor</t>
  </si>
  <si>
    <t>Betrag</t>
  </si>
  <si>
    <t>mit Anfahrtspauschale (AP)</t>
  </si>
  <si>
    <t>mit AP</t>
  </si>
  <si>
    <t>ohne AP</t>
  </si>
  <si>
    <t>ohne Anfahrtspauschale (AP)</t>
  </si>
  <si>
    <t xml:space="preserve">Anzahl Betriebszweige </t>
  </si>
  <si>
    <t>Maisgebiss reihenlos 6,0 m</t>
  </si>
  <si>
    <t xml:space="preserve">Nachsägerät auf Motormäher </t>
  </si>
  <si>
    <t>Feldspritzenzuschlag, für GPS Teilbreitenschaltung</t>
  </si>
  <si>
    <t xml:space="preserve">Grubber mit Nachläufer, 4 m </t>
  </si>
  <si>
    <t>Kreiselegge, bis 2,5 m</t>
  </si>
  <si>
    <t>Kreiselegge, 3,0 m</t>
  </si>
  <si>
    <r>
      <t xml:space="preserve">Wirtschaftlichkeitsberechnung Gersteanbau </t>
    </r>
    <r>
      <rPr>
        <sz val="12"/>
        <color rgb="FF689200"/>
        <rFont val="MetaBold-Roman"/>
        <family val="2"/>
      </rPr>
      <t>(Stand Oktober 2019)</t>
    </r>
  </si>
  <si>
    <t>Bitte nur die hellgrünen Felder ausfüllen!</t>
  </si>
  <si>
    <t>Erwartete Erntemenge [kg/ha/Jahr]</t>
  </si>
  <si>
    <t>Summe Trocknungsanlage (pro Jahr)</t>
  </si>
  <si>
    <t>Summe Maschinenkosten (pro ha)</t>
  </si>
  <si>
    <t>mit Anfahrtspauschale (pro ha)</t>
  </si>
  <si>
    <t>Pacht (pro Jahr)</t>
  </si>
  <si>
    <t>Versicherungsbeiträge (pro Jahr)</t>
  </si>
  <si>
    <t>Darlehenstilgung (pro Jahr)</t>
  </si>
  <si>
    <t>Summe Produktionskosten (pro ha/Jahr)</t>
  </si>
  <si>
    <t>Verbandsbeiträge (pro Jahr)</t>
  </si>
  <si>
    <t>Produktionskosten (pro kg)</t>
  </si>
  <si>
    <t>Abschreibung (Afa) (pro Jahr)</t>
  </si>
  <si>
    <t>Nutzungsdauer [Jahre)</t>
  </si>
  <si>
    <t>Energiekosten (pro Jahr)</t>
  </si>
  <si>
    <t>Instandhaltungskosten (pro Jahr)</t>
  </si>
  <si>
    <t>Arbeitsstunden/ha/Jahr</t>
  </si>
  <si>
    <t>Pflanzenschutz (Striegeln oder chemisch)</t>
  </si>
  <si>
    <r>
      <t>Erarbeitet vom Beratungsring für Berglandwirtschaft und der SBB-Abteilung Innovation &amp; Energie in Zusammenarbeit mit der Abteilung Betriebsberatung.</t>
    </r>
    <r>
      <rPr>
        <sz val="12"/>
        <color rgb="FFFF0000"/>
        <rFont val="MetaBook-Roman"/>
        <family val="2"/>
      </rPr>
      <t xml:space="preserve"> </t>
    </r>
    <r>
      <rPr>
        <sz val="12"/>
        <color rgb="FF689200"/>
        <rFont val="MetaBook-Roman"/>
        <family val="2"/>
      </rPr>
      <t xml:space="preserve">
</t>
    </r>
    <r>
      <rPr>
        <sz val="12"/>
        <rFont val="MetaBook-Roman"/>
        <family val="2"/>
      </rPr>
      <t xml:space="preserve">Der Südtiroler Bauernbund bietet mit diesem Excel-Rechner eine interaktive Anwendung zur Berechnung des Gewinns und eine Zusammenstellung verschiedener Kalkulationsdaten aus der Gerstenproduktion an.
Parameter, welche für den Gerstenanbau von Bedeutung sind, werden in diesem interaktiven Rechner berücksichtigt. 
Weiter Informationen zur bäuerlichen Bierproduktion finden Sie unter </t>
    </r>
    <r>
      <rPr>
        <u/>
        <sz val="12"/>
        <color theme="3" tint="-0.249977111117893"/>
        <rFont val="MetaBook-Roman"/>
        <family val="2"/>
      </rPr>
      <t>https://bit.ly/2ExZ52Z</t>
    </r>
    <r>
      <rPr>
        <sz val="12"/>
        <color theme="3" tint="-0.249977111117893"/>
        <rFont val="MetaBook-Roman"/>
        <family val="2"/>
      </rPr>
      <t xml:space="preserve"> </t>
    </r>
    <r>
      <rPr>
        <sz val="12"/>
        <rFont val="MetaBook-Roman"/>
        <family val="2"/>
      </rPr>
      <t xml:space="preserve">
</t>
    </r>
    <r>
      <rPr>
        <sz val="12"/>
        <rFont val="MetaBold-Roman"/>
        <family val="2"/>
      </rPr>
      <t>Kontaktdaten:</t>
    </r>
    <r>
      <rPr>
        <sz val="12"/>
        <rFont val="MetaBook-Roman"/>
        <family val="2"/>
      </rPr>
      <t xml:space="preserve">
SBB Innovation &amp; Energie: Tel. 0471 999 363 || Email: innovation-energie@sbb.it
Hermann Stuppner - SBB Betriebsberatung: Tel. 0471 999 439 || Email: hermann.stuppner@sbb.it
BRING: Tel. 0471 063 890 || Email: info@bring.bz.it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</si>
</sst>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_);_([$€]* \(#,##0.00\);_([$€]* &quot;-&quot;??_);_(@_)"/>
  </numFmts>
  <fonts count="27" x14ac:knownFonts="1">
    <font>
      <sz val="11"/>
      <color theme="1"/>
      <name val="Calibri"/>
      <family val="2"/>
      <scheme val="minor"/>
    </font>
    <font>
      <sz val="10"/>
      <name val="Arial"/>
      <family val="2"/>
    </font>
    <font>
      <sz val="11"/>
      <color theme="1"/>
      <name val="Calibri"/>
      <family val="2"/>
      <scheme val="minor"/>
    </font>
    <font>
      <sz val="16"/>
      <color theme="1"/>
      <name val="Calibri"/>
      <family val="2"/>
      <scheme val="minor"/>
    </font>
    <font>
      <sz val="18"/>
      <color theme="1"/>
      <name val="Calibri"/>
      <family val="2"/>
      <scheme val="minor"/>
    </font>
    <font>
      <sz val="11"/>
      <color theme="1"/>
      <name val="MetaBold-Roman"/>
      <family val="2"/>
    </font>
    <font>
      <sz val="11"/>
      <color rgb="FF689200"/>
      <name val="MetaBold-Roman"/>
      <family val="2"/>
    </font>
    <font>
      <sz val="12"/>
      <color rgb="FF689200"/>
      <name val="MetaBold-Roman"/>
      <family val="2"/>
    </font>
    <font>
      <sz val="18"/>
      <color rgb="FF689200"/>
      <name val="MetaBold-Roman"/>
      <family val="2"/>
    </font>
    <font>
      <sz val="12"/>
      <color rgb="FF689200"/>
      <name val="MetaBook-Roman"/>
      <family val="2"/>
    </font>
    <font>
      <sz val="11"/>
      <color theme="1"/>
      <name val="MetaBook-Roman"/>
      <family val="2"/>
    </font>
    <font>
      <sz val="12"/>
      <name val="MetaBook-Roman"/>
      <family val="2"/>
    </font>
    <font>
      <sz val="12"/>
      <name val="MetaBold-Roman"/>
      <family val="2"/>
    </font>
    <font>
      <sz val="18"/>
      <color rgb="FFD2D816"/>
      <name val="MetaBold-Roman"/>
      <family val="2"/>
    </font>
    <font>
      <sz val="10"/>
      <name val="MetaBook-Roman"/>
      <family val="2"/>
    </font>
    <font>
      <sz val="11"/>
      <color rgb="FFFF0000"/>
      <name val="MetaBook-Roman"/>
      <family val="2"/>
    </font>
    <font>
      <sz val="11"/>
      <color theme="1"/>
      <name val="MetaBold-Caps"/>
      <family val="2"/>
    </font>
    <font>
      <sz val="11"/>
      <color rgb="FF689200"/>
      <name val="MetaBold-Caps"/>
      <family val="2"/>
    </font>
    <font>
      <b/>
      <sz val="11"/>
      <color theme="1"/>
      <name val="MetaBook-Roman"/>
      <family val="2"/>
    </font>
    <font>
      <sz val="11"/>
      <color theme="1"/>
      <name val="MetaBoldLF-Roman"/>
      <family val="2"/>
    </font>
    <font>
      <sz val="11"/>
      <color rgb="FF689200"/>
      <name val="MetaBook-Caps"/>
      <family val="2"/>
    </font>
    <font>
      <sz val="14"/>
      <color rgb="FF689200"/>
      <name val="MetaBold-Roman"/>
      <family val="2"/>
    </font>
    <font>
      <sz val="11"/>
      <name val="MetaBook-Roman"/>
      <family val="2"/>
    </font>
    <font>
      <sz val="11"/>
      <color rgb="FFFF0000"/>
      <name val="MetaBold-Roman"/>
      <family val="2"/>
    </font>
    <font>
      <u/>
      <sz val="12"/>
      <color theme="3" tint="-0.249977111117893"/>
      <name val="MetaBook-Roman"/>
      <family val="2"/>
    </font>
    <font>
      <sz val="12"/>
      <color theme="3" tint="-0.249977111117893"/>
      <name val="MetaBook-Roman"/>
      <family val="2"/>
    </font>
    <font>
      <sz val="12"/>
      <color rgb="FFFF0000"/>
      <name val="MetaBook-Roman"/>
      <family val="2"/>
    </font>
  </fonts>
  <fills count="5">
    <fill>
      <patternFill patternType="none"/>
    </fill>
    <fill>
      <patternFill patternType="gray125"/>
    </fill>
    <fill>
      <patternFill patternType="solid">
        <fgColor rgb="FFD2D816"/>
        <bgColor indexed="64"/>
      </patternFill>
    </fill>
    <fill>
      <patternFill patternType="solid">
        <fgColor rgb="FF689200"/>
        <bgColor indexed="64"/>
      </patternFill>
    </fill>
    <fill>
      <patternFill patternType="solid">
        <fgColor theme="0"/>
        <bgColor indexed="64"/>
      </patternFill>
    </fill>
  </fills>
  <borders count="9">
    <border>
      <left/>
      <right/>
      <top/>
      <bottom/>
      <diagonal/>
    </border>
    <border>
      <left/>
      <right/>
      <top style="medium">
        <color rgb="FF689200"/>
      </top>
      <bottom/>
      <diagonal/>
    </border>
    <border>
      <left/>
      <right/>
      <top/>
      <bottom style="medium">
        <color rgb="FF689200"/>
      </bottom>
      <diagonal/>
    </border>
    <border>
      <left style="medium">
        <color rgb="FF689200"/>
      </left>
      <right/>
      <top style="medium">
        <color rgb="FF689200"/>
      </top>
      <bottom/>
      <diagonal/>
    </border>
    <border>
      <left style="medium">
        <color rgb="FF689200"/>
      </left>
      <right/>
      <top/>
      <bottom style="medium">
        <color rgb="FF689200"/>
      </bottom>
      <diagonal/>
    </border>
    <border>
      <left/>
      <right style="medium">
        <color rgb="FF689200"/>
      </right>
      <top style="medium">
        <color rgb="FF689200"/>
      </top>
      <bottom/>
      <diagonal/>
    </border>
    <border>
      <left/>
      <right style="medium">
        <color rgb="FF689200"/>
      </right>
      <top/>
      <bottom style="medium">
        <color rgb="FF689200"/>
      </bottom>
      <diagonal/>
    </border>
    <border>
      <left style="medium">
        <color rgb="FF689200"/>
      </left>
      <right/>
      <top/>
      <bottom/>
      <diagonal/>
    </border>
    <border>
      <left/>
      <right style="medium">
        <color rgb="FF689200"/>
      </right>
      <top/>
      <bottom/>
      <diagonal/>
    </border>
  </borders>
  <cellStyleXfs count="4">
    <xf numFmtId="0" fontId="0" fillId="0" borderId="0"/>
    <xf numFmtId="164" fontId="1" fillId="0" borderId="0" applyFont="0" applyFill="0" applyBorder="0" applyAlignment="0" applyProtection="0"/>
    <xf numFmtId="0" fontId="1" fillId="0" borderId="0"/>
    <xf numFmtId="44" fontId="2" fillId="0" borderId="0" applyFont="0" applyFill="0" applyBorder="0" applyAlignment="0" applyProtection="0"/>
  </cellStyleXfs>
  <cellXfs count="93">
    <xf numFmtId="0" fontId="0" fillId="0" borderId="0" xfId="0"/>
    <xf numFmtId="0" fontId="3" fillId="0" borderId="0" xfId="0" applyFont="1"/>
    <xf numFmtId="44" fontId="0" fillId="0" borderId="0" xfId="3" applyFont="1"/>
    <xf numFmtId="0" fontId="4" fillId="0" borderId="0" xfId="0" applyFont="1"/>
    <xf numFmtId="0" fontId="0" fillId="0" borderId="0" xfId="0" applyBorder="1"/>
    <xf numFmtId="0" fontId="10" fillId="0" borderId="0" xfId="0" applyFont="1" applyBorder="1"/>
    <xf numFmtId="0" fontId="9" fillId="4" borderId="0" xfId="0" applyFont="1" applyFill="1" applyBorder="1" applyAlignment="1">
      <alignment vertical="top" wrapText="1"/>
    </xf>
    <xf numFmtId="0" fontId="10" fillId="4" borderId="0" xfId="0" applyFont="1" applyFill="1" applyBorder="1"/>
    <xf numFmtId="0" fontId="0" fillId="4" borderId="0" xfId="0" applyFill="1" applyBorder="1" applyAlignment="1">
      <alignment horizontal="center"/>
    </xf>
    <xf numFmtId="0" fontId="0" fillId="4" borderId="0" xfId="0" applyFill="1" applyBorder="1" applyAlignment="1">
      <alignment horizontal="left"/>
    </xf>
    <xf numFmtId="0" fontId="0" fillId="4" borderId="0" xfId="0" applyFill="1" applyBorder="1"/>
    <xf numFmtId="0" fontId="0" fillId="4" borderId="0" xfId="0" applyFill="1" applyBorder="1" applyAlignment="1">
      <alignment horizontal="right"/>
    </xf>
    <xf numFmtId="0" fontId="10" fillId="4" borderId="0" xfId="0" applyFont="1" applyFill="1" applyBorder="1" applyAlignment="1">
      <alignment horizontal="left"/>
    </xf>
    <xf numFmtId="0" fontId="10" fillId="4" borderId="0" xfId="0" applyFont="1" applyFill="1" applyBorder="1" applyAlignment="1">
      <alignment horizontal="center"/>
    </xf>
    <xf numFmtId="0" fontId="10" fillId="4" borderId="0" xfId="0" applyFont="1" applyFill="1" applyBorder="1" applyAlignment="1">
      <alignment horizontal="right"/>
    </xf>
    <xf numFmtId="0" fontId="5" fillId="4" borderId="0" xfId="0" applyFont="1" applyFill="1" applyBorder="1"/>
    <xf numFmtId="0" fontId="8" fillId="4" borderId="0" xfId="0" applyFont="1" applyFill="1" applyBorder="1" applyAlignment="1">
      <alignment horizontal="left"/>
    </xf>
    <xf numFmtId="0" fontId="6" fillId="4" borderId="0" xfId="0" applyFont="1" applyFill="1" applyBorder="1" applyAlignment="1">
      <alignment horizontal="center"/>
    </xf>
    <xf numFmtId="0" fontId="6" fillId="4" borderId="0" xfId="0" applyFont="1" applyFill="1" applyBorder="1" applyAlignment="1">
      <alignment horizontal="right"/>
    </xf>
    <xf numFmtId="0" fontId="6" fillId="4" borderId="0" xfId="0" applyFont="1" applyFill="1" applyBorder="1"/>
    <xf numFmtId="0" fontId="5" fillId="4" borderId="0" xfId="0" applyFont="1" applyFill="1" applyBorder="1" applyAlignment="1">
      <alignment horizontal="right"/>
    </xf>
    <xf numFmtId="0" fontId="9" fillId="4" borderId="0" xfId="0" applyFont="1" applyFill="1" applyBorder="1" applyAlignment="1">
      <alignment horizontal="left" vertical="top" wrapText="1"/>
    </xf>
    <xf numFmtId="0" fontId="9" fillId="4" borderId="0" xfId="0" applyFont="1" applyFill="1" applyBorder="1" applyAlignment="1">
      <alignment horizontal="center" vertical="top" wrapText="1"/>
    </xf>
    <xf numFmtId="0" fontId="9" fillId="4" borderId="0" xfId="0" applyFont="1" applyFill="1" applyBorder="1" applyAlignment="1">
      <alignment horizontal="right" vertical="top" wrapText="1"/>
    </xf>
    <xf numFmtId="0" fontId="13" fillId="4" borderId="0" xfId="0" applyFont="1" applyFill="1" applyBorder="1" applyAlignment="1">
      <alignment vertical="center"/>
    </xf>
    <xf numFmtId="0" fontId="16" fillId="4" borderId="0" xfId="0" applyFont="1" applyFill="1" applyBorder="1"/>
    <xf numFmtId="0" fontId="17" fillId="4" borderId="0" xfId="0" applyFont="1" applyFill="1" applyBorder="1" applyAlignment="1">
      <alignment horizontal="right"/>
    </xf>
    <xf numFmtId="0" fontId="10" fillId="2" borderId="0" xfId="0" applyFont="1" applyFill="1" applyBorder="1" applyAlignment="1" applyProtection="1">
      <alignment horizontal="center"/>
      <protection locked="0"/>
    </xf>
    <xf numFmtId="44" fontId="10" fillId="4" borderId="0" xfId="3" applyFont="1" applyFill="1" applyBorder="1" applyAlignment="1">
      <alignment horizontal="right"/>
    </xf>
    <xf numFmtId="44" fontId="10" fillId="4" borderId="0" xfId="0" applyNumberFormat="1" applyFont="1" applyFill="1" applyBorder="1" applyAlignment="1">
      <alignment horizontal="right"/>
    </xf>
    <xf numFmtId="0" fontId="5" fillId="4" borderId="0" xfId="0" applyFont="1" applyFill="1" applyBorder="1" applyAlignment="1">
      <alignment horizontal="center"/>
    </xf>
    <xf numFmtId="44" fontId="5" fillId="4" borderId="0" xfId="3" applyFont="1" applyFill="1" applyBorder="1" applyAlignment="1">
      <alignment horizontal="right"/>
    </xf>
    <xf numFmtId="0" fontId="17" fillId="4" borderId="0" xfId="0" applyFont="1" applyFill="1" applyBorder="1"/>
    <xf numFmtId="44" fontId="18" fillId="4" borderId="0" xfId="3" applyFont="1" applyFill="1" applyBorder="1" applyAlignment="1">
      <alignment horizontal="right"/>
    </xf>
    <xf numFmtId="0" fontId="19" fillId="4" borderId="0" xfId="0" applyFont="1" applyFill="1" applyBorder="1" applyAlignment="1">
      <alignment horizontal="center"/>
    </xf>
    <xf numFmtId="44" fontId="19" fillId="4" borderId="0" xfId="3" applyFont="1" applyFill="1" applyBorder="1" applyAlignment="1">
      <alignment horizontal="right"/>
    </xf>
    <xf numFmtId="0" fontId="20" fillId="4" borderId="0" xfId="0" applyFont="1" applyFill="1" applyBorder="1"/>
    <xf numFmtId="44" fontId="5" fillId="4" borderId="0" xfId="0" applyNumberFormat="1" applyFont="1" applyFill="1" applyBorder="1" applyAlignment="1">
      <alignment horizontal="right"/>
    </xf>
    <xf numFmtId="0" fontId="14" fillId="4" borderId="0" xfId="2" applyFont="1" applyFill="1" applyBorder="1" applyAlignment="1">
      <alignment horizontal="center"/>
    </xf>
    <xf numFmtId="44" fontId="10" fillId="4" borderId="0" xfId="3" applyFont="1" applyFill="1" applyBorder="1"/>
    <xf numFmtId="44" fontId="21" fillId="4" borderId="0" xfId="0" applyNumberFormat="1" applyFont="1" applyFill="1" applyBorder="1" applyAlignment="1">
      <alignment horizontal="left"/>
    </xf>
    <xf numFmtId="44" fontId="15" fillId="4" borderId="0" xfId="3" applyFont="1" applyFill="1" applyBorder="1"/>
    <xf numFmtId="44" fontId="6" fillId="4" borderId="0" xfId="3" applyFont="1" applyFill="1" applyBorder="1" applyAlignment="1">
      <alignment horizontal="left"/>
    </xf>
    <xf numFmtId="0" fontId="0" fillId="4" borderId="3" xfId="0" applyFill="1" applyBorder="1"/>
    <xf numFmtId="0" fontId="10" fillId="4" borderId="1" xfId="0" applyFont="1" applyFill="1" applyBorder="1" applyAlignment="1">
      <alignment horizontal="left"/>
    </xf>
    <xf numFmtId="0" fontId="10" fillId="4" borderId="1" xfId="0" applyFont="1" applyFill="1" applyBorder="1" applyAlignment="1">
      <alignment horizontal="center"/>
    </xf>
    <xf numFmtId="0" fontId="10" fillId="4" borderId="1" xfId="0" applyFont="1" applyFill="1" applyBorder="1" applyAlignment="1">
      <alignment horizontal="right"/>
    </xf>
    <xf numFmtId="0" fontId="10" fillId="4" borderId="1" xfId="0" applyFont="1" applyFill="1" applyBorder="1"/>
    <xf numFmtId="0" fontId="10" fillId="4" borderId="5" xfId="0" applyFont="1" applyFill="1" applyBorder="1"/>
    <xf numFmtId="0" fontId="0" fillId="4" borderId="7" xfId="0" applyFill="1" applyBorder="1"/>
    <xf numFmtId="0" fontId="10" fillId="4" borderId="8" xfId="0" applyFont="1" applyFill="1" applyBorder="1"/>
    <xf numFmtId="0" fontId="5" fillId="4" borderId="7" xfId="0" applyFont="1" applyFill="1" applyBorder="1"/>
    <xf numFmtId="0" fontId="5" fillId="4" borderId="8" xfId="0" applyFont="1" applyFill="1" applyBorder="1"/>
    <xf numFmtId="0" fontId="9" fillId="4" borderId="8" xfId="0" applyFont="1" applyFill="1" applyBorder="1" applyAlignment="1">
      <alignment vertical="top" wrapText="1"/>
    </xf>
    <xf numFmtId="0" fontId="10" fillId="4" borderId="7" xfId="0" applyFont="1" applyFill="1" applyBorder="1"/>
    <xf numFmtId="0" fontId="13" fillId="4" borderId="8" xfId="0" applyFont="1" applyFill="1" applyBorder="1" applyAlignment="1">
      <alignment vertical="center"/>
    </xf>
    <xf numFmtId="0" fontId="0" fillId="4" borderId="8" xfId="0" applyFill="1" applyBorder="1"/>
    <xf numFmtId="0" fontId="0" fillId="4" borderId="4" xfId="0" applyFill="1" applyBorder="1"/>
    <xf numFmtId="0" fontId="0" fillId="4" borderId="2" xfId="0" applyFill="1" applyBorder="1" applyAlignment="1">
      <alignment horizontal="left"/>
    </xf>
    <xf numFmtId="0" fontId="1" fillId="4" borderId="2" xfId="2" applyFill="1" applyBorder="1" applyAlignment="1">
      <alignment horizontal="center"/>
    </xf>
    <xf numFmtId="44" fontId="0" fillId="4" borderId="2" xfId="3" applyFont="1" applyFill="1" applyBorder="1" applyAlignment="1">
      <alignment horizontal="right"/>
    </xf>
    <xf numFmtId="44" fontId="0" fillId="4" borderId="2" xfId="3" applyFont="1" applyFill="1" applyBorder="1"/>
    <xf numFmtId="0" fontId="0" fillId="4" borderId="2" xfId="0" applyFill="1" applyBorder="1" applyAlignment="1">
      <alignment horizontal="right"/>
    </xf>
    <xf numFmtId="0" fontId="0" fillId="4" borderId="6" xfId="0" applyFill="1" applyBorder="1"/>
    <xf numFmtId="0" fontId="0" fillId="0" borderId="0" xfId="0" applyFill="1" applyBorder="1"/>
    <xf numFmtId="44" fontId="22" fillId="2" borderId="0" xfId="3" applyFont="1" applyFill="1" applyBorder="1" applyProtection="1">
      <protection locked="0"/>
    </xf>
    <xf numFmtId="0" fontId="22" fillId="2" borderId="0" xfId="0" applyFont="1" applyFill="1" applyBorder="1" applyProtection="1">
      <protection locked="0"/>
    </xf>
    <xf numFmtId="44" fontId="10" fillId="2" borderId="0" xfId="3" applyFont="1" applyFill="1" applyBorder="1" applyProtection="1">
      <protection locked="0"/>
    </xf>
    <xf numFmtId="3" fontId="10" fillId="2" borderId="0" xfId="0" applyNumberFormat="1" applyFont="1" applyFill="1" applyBorder="1" applyProtection="1">
      <protection locked="0"/>
    </xf>
    <xf numFmtId="0" fontId="10" fillId="2" borderId="0" xfId="0" applyFont="1" applyFill="1" applyBorder="1" applyProtection="1">
      <protection locked="0"/>
    </xf>
    <xf numFmtId="44" fontId="10" fillId="4" borderId="0" xfId="0" applyNumberFormat="1" applyFont="1" applyFill="1" applyBorder="1"/>
    <xf numFmtId="0" fontId="21" fillId="4" borderId="0" xfId="0" applyFont="1" applyFill="1" applyBorder="1"/>
    <xf numFmtId="44" fontId="6" fillId="4" borderId="0" xfId="0" applyNumberFormat="1" applyFont="1" applyFill="1" applyBorder="1"/>
    <xf numFmtId="0" fontId="21" fillId="4" borderId="0" xfId="0" applyFont="1" applyFill="1" applyBorder="1" applyAlignment="1"/>
    <xf numFmtId="0" fontId="23" fillId="4" borderId="0" xfId="0" applyFont="1" applyFill="1" applyBorder="1" applyAlignment="1"/>
    <xf numFmtId="44" fontId="21" fillId="4" borderId="0" xfId="0" applyNumberFormat="1" applyFont="1" applyFill="1" applyBorder="1"/>
    <xf numFmtId="0" fontId="9" fillId="4" borderId="1" xfId="0" applyFont="1" applyFill="1" applyBorder="1" applyAlignment="1">
      <alignment horizontal="left" vertical="top" wrapText="1"/>
    </xf>
    <xf numFmtId="0" fontId="9" fillId="4" borderId="1" xfId="0" applyFont="1" applyFill="1" applyBorder="1" applyAlignment="1">
      <alignment horizontal="center" vertical="top" wrapText="1"/>
    </xf>
    <xf numFmtId="0" fontId="9" fillId="4" borderId="1" xfId="0" applyFont="1" applyFill="1" applyBorder="1" applyAlignment="1">
      <alignment horizontal="right" vertical="top" wrapText="1"/>
    </xf>
    <xf numFmtId="0" fontId="9" fillId="4" borderId="1" xfId="0" applyFont="1" applyFill="1" applyBorder="1" applyAlignment="1">
      <alignment vertical="top" wrapText="1"/>
    </xf>
    <xf numFmtId="0" fontId="9" fillId="4" borderId="5" xfId="0" applyFont="1" applyFill="1" applyBorder="1" applyAlignment="1">
      <alignment vertical="top" wrapText="1"/>
    </xf>
    <xf numFmtId="0" fontId="0" fillId="4" borderId="1" xfId="0" applyFill="1" applyBorder="1"/>
    <xf numFmtId="0" fontId="0" fillId="4" borderId="5" xfId="0" applyFill="1" applyBorder="1"/>
    <xf numFmtId="0" fontId="0" fillId="4" borderId="2" xfId="0" applyFill="1" applyBorder="1"/>
    <xf numFmtId="0" fontId="0" fillId="4" borderId="2" xfId="0" applyFill="1" applyBorder="1" applyAlignment="1">
      <alignment horizontal="center"/>
    </xf>
    <xf numFmtId="0" fontId="1" fillId="4" borderId="2" xfId="2" applyFill="1" applyBorder="1"/>
    <xf numFmtId="3" fontId="10" fillId="0" borderId="0" xfId="0" applyNumberFormat="1" applyFont="1" applyFill="1" applyBorder="1" applyProtection="1"/>
    <xf numFmtId="0" fontId="13" fillId="3"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9" fillId="4" borderId="0" xfId="0" applyFont="1" applyFill="1" applyBorder="1" applyAlignment="1">
      <alignment horizontal="left" vertical="top" wrapText="1"/>
    </xf>
    <xf numFmtId="0" fontId="6" fillId="4" borderId="0" xfId="0" applyFont="1" applyFill="1" applyBorder="1" applyAlignment="1">
      <alignment horizontal="left"/>
    </xf>
    <xf numFmtId="0" fontId="17" fillId="4" borderId="0" xfId="0" applyFont="1" applyFill="1" applyBorder="1" applyAlignment="1">
      <alignment horizontal="center"/>
    </xf>
    <xf numFmtId="0" fontId="21" fillId="4" borderId="0" xfId="0" applyFont="1" applyFill="1" applyBorder="1" applyAlignment="1">
      <alignment horizontal="left"/>
    </xf>
  </cellXfs>
  <cellStyles count="4">
    <cellStyle name="Euro" xfId="1" xr:uid="{00000000-0005-0000-0000-000000000000}"/>
    <cellStyle name="Standard" xfId="0" builtinId="0"/>
    <cellStyle name="Standard 2" xfId="2" xr:uid="{00000000-0005-0000-0000-000002000000}"/>
    <cellStyle name="Währung" xfId="3" builtinId="4"/>
  </cellStyles>
  <dxfs count="0"/>
  <tableStyles count="0" defaultTableStyle="TableStyleMedium2" defaultPivotStyle="PivotStyleLight16"/>
  <colors>
    <mruColors>
      <color rgb="FF689200"/>
      <color rgb="FFD2D8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5</xdr:col>
      <xdr:colOff>160020</xdr:colOff>
      <xdr:row>30</xdr:row>
      <xdr:rowOff>7620</xdr:rowOff>
    </xdr:from>
    <xdr:ext cx="65" cy="172227"/>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5135880" y="3733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39</xdr:row>
      <xdr:rowOff>7620</xdr:rowOff>
    </xdr:from>
    <xdr:ext cx="65" cy="172227"/>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5257800" y="3733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47</xdr:row>
      <xdr:rowOff>7620</xdr:rowOff>
    </xdr:from>
    <xdr:ext cx="65" cy="172227"/>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5257800" y="3733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55</xdr:row>
      <xdr:rowOff>7620</xdr:rowOff>
    </xdr:from>
    <xdr:ext cx="65" cy="172227"/>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5257800" y="3733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63</xdr:row>
      <xdr:rowOff>7620</xdr:rowOff>
    </xdr:from>
    <xdr:ext cx="65" cy="172227"/>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5257800" y="3733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72</xdr:row>
      <xdr:rowOff>7620</xdr:rowOff>
    </xdr:from>
    <xdr:ext cx="65" cy="17222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5257800" y="3733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79</xdr:row>
      <xdr:rowOff>7620</xdr:rowOff>
    </xdr:from>
    <xdr:ext cx="65" cy="17222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5257800" y="3733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39</xdr:row>
      <xdr:rowOff>7620</xdr:rowOff>
    </xdr:from>
    <xdr:ext cx="65" cy="17222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6050280" y="8839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47</xdr:row>
      <xdr:rowOff>7620</xdr:rowOff>
    </xdr:from>
    <xdr:ext cx="65" cy="172227"/>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6050280" y="8839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55</xdr:row>
      <xdr:rowOff>7620</xdr:rowOff>
    </xdr:from>
    <xdr:ext cx="65" cy="17222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6050280" y="8839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63</xdr:row>
      <xdr:rowOff>7620</xdr:rowOff>
    </xdr:from>
    <xdr:ext cx="65" cy="172227"/>
    <xdr:sp macro="" textlink="">
      <xdr:nvSpPr>
        <xdr:cNvPr id="12" name="Textfeld 11">
          <a:extLst>
            <a:ext uri="{FF2B5EF4-FFF2-40B4-BE49-F238E27FC236}">
              <a16:creationId xmlns:a16="http://schemas.microsoft.com/office/drawing/2014/main" id="{00000000-0008-0000-0000-00000C000000}"/>
            </a:ext>
          </a:extLst>
        </xdr:cNvPr>
        <xdr:cNvSpPr txBox="1"/>
      </xdr:nvSpPr>
      <xdr:spPr>
        <a:xfrm>
          <a:off x="6050280" y="8839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72</xdr:row>
      <xdr:rowOff>7620</xdr:rowOff>
    </xdr:from>
    <xdr:ext cx="65" cy="172227"/>
    <xdr:sp macro="" textlink="">
      <xdr:nvSpPr>
        <xdr:cNvPr id="13" name="Textfeld 12">
          <a:extLst>
            <a:ext uri="{FF2B5EF4-FFF2-40B4-BE49-F238E27FC236}">
              <a16:creationId xmlns:a16="http://schemas.microsoft.com/office/drawing/2014/main" id="{00000000-0008-0000-0000-00000D000000}"/>
            </a:ext>
          </a:extLst>
        </xdr:cNvPr>
        <xdr:cNvSpPr txBox="1"/>
      </xdr:nvSpPr>
      <xdr:spPr>
        <a:xfrm>
          <a:off x="6050280" y="8839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twoCellAnchor editAs="oneCell">
    <xdr:from>
      <xdr:col>0</xdr:col>
      <xdr:colOff>217357</xdr:colOff>
      <xdr:row>1</xdr:row>
      <xdr:rowOff>925</xdr:rowOff>
    </xdr:from>
    <xdr:to>
      <xdr:col>2</xdr:col>
      <xdr:colOff>2612385</xdr:colOff>
      <xdr:row>4</xdr:row>
      <xdr:rowOff>142327</xdr:rowOff>
    </xdr:to>
    <xdr:pic>
      <xdr:nvPicPr>
        <xdr:cNvPr id="24" name="Grafik 23">
          <a:extLst>
            <a:ext uri="{FF2B5EF4-FFF2-40B4-BE49-F238E27FC236}">
              <a16:creationId xmlns:a16="http://schemas.microsoft.com/office/drawing/2014/main" id="{E3926CB3-D048-4B31-AEBD-A1BB427884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357" y="187046"/>
          <a:ext cx="5810890" cy="699764"/>
        </a:xfrm>
        <a:prstGeom prst="rect">
          <a:avLst/>
        </a:prstGeom>
      </xdr:spPr>
    </xdr:pic>
    <xdr:clientData/>
  </xdr:twoCellAnchor>
  <xdr:twoCellAnchor editAs="oneCell">
    <xdr:from>
      <xdr:col>3</xdr:col>
      <xdr:colOff>658670</xdr:colOff>
      <xdr:row>0</xdr:row>
      <xdr:rowOff>108912</xdr:rowOff>
    </xdr:from>
    <xdr:to>
      <xdr:col>3</xdr:col>
      <xdr:colOff>1226207</xdr:colOff>
      <xdr:row>4</xdr:row>
      <xdr:rowOff>108480</xdr:rowOff>
    </xdr:to>
    <xdr:pic>
      <xdr:nvPicPr>
        <xdr:cNvPr id="25" name="Grafik 24">
          <a:extLst>
            <a:ext uri="{FF2B5EF4-FFF2-40B4-BE49-F238E27FC236}">
              <a16:creationId xmlns:a16="http://schemas.microsoft.com/office/drawing/2014/main" id="{70172435-CBC8-4434-8691-BD7F5E14B1DD}"/>
            </a:ext>
          </a:extLst>
        </xdr:cNvPr>
        <xdr:cNvPicPr>
          <a:picLocks noChangeAspect="1"/>
        </xdr:cNvPicPr>
      </xdr:nvPicPr>
      <xdr:blipFill>
        <a:blip xmlns:r="http://schemas.openxmlformats.org/officeDocument/2006/relationships" r:embed="rId2"/>
        <a:stretch>
          <a:fillRect/>
        </a:stretch>
      </xdr:blipFill>
      <xdr:spPr>
        <a:xfrm>
          <a:off x="7183842" y="108912"/>
          <a:ext cx="567537" cy="744051"/>
        </a:xfrm>
        <a:prstGeom prst="rect">
          <a:avLst/>
        </a:prstGeom>
      </xdr:spPr>
    </xdr:pic>
    <xdr:clientData/>
  </xdr:twoCellAnchor>
  <xdr:twoCellAnchor editAs="oneCell">
    <xdr:from>
      <xdr:col>4</xdr:col>
      <xdr:colOff>73136</xdr:colOff>
      <xdr:row>1</xdr:row>
      <xdr:rowOff>8230</xdr:rowOff>
    </xdr:from>
    <xdr:to>
      <xdr:col>4</xdr:col>
      <xdr:colOff>1336980</xdr:colOff>
      <xdr:row>4</xdr:row>
      <xdr:rowOff>9934</xdr:rowOff>
    </xdr:to>
    <xdr:pic>
      <xdr:nvPicPr>
        <xdr:cNvPr id="26" name="Grafik 25">
          <a:extLst>
            <a:ext uri="{FF2B5EF4-FFF2-40B4-BE49-F238E27FC236}">
              <a16:creationId xmlns:a16="http://schemas.microsoft.com/office/drawing/2014/main" id="{FF692581-5FA5-4ED0-929C-732C50D424A1}"/>
            </a:ext>
          </a:extLst>
        </xdr:cNvPr>
        <xdr:cNvPicPr>
          <a:picLocks noChangeAspect="1"/>
        </xdr:cNvPicPr>
      </xdr:nvPicPr>
      <xdr:blipFill>
        <a:blip xmlns:r="http://schemas.openxmlformats.org/officeDocument/2006/relationships" r:embed="rId3"/>
        <a:stretch>
          <a:fillRect/>
        </a:stretch>
      </xdr:blipFill>
      <xdr:spPr>
        <a:xfrm>
          <a:off x="6172579" y="197582"/>
          <a:ext cx="1263844" cy="569762"/>
        </a:xfrm>
        <a:prstGeom prst="rect">
          <a:avLst/>
        </a:prstGeom>
      </xdr:spPr>
    </xdr:pic>
    <xdr:clientData/>
  </xdr:twoCellAnchor>
  <xdr:twoCellAnchor editAs="oneCell">
    <xdr:from>
      <xdr:col>6</xdr:col>
      <xdr:colOff>228065</xdr:colOff>
      <xdr:row>1</xdr:row>
      <xdr:rowOff>5227</xdr:rowOff>
    </xdr:from>
    <xdr:to>
      <xdr:col>6</xdr:col>
      <xdr:colOff>1371823</xdr:colOff>
      <xdr:row>3</xdr:row>
      <xdr:rowOff>180201</xdr:rowOff>
    </xdr:to>
    <xdr:pic>
      <xdr:nvPicPr>
        <xdr:cNvPr id="27" name="Grafik 26">
          <a:extLst>
            <a:ext uri="{FF2B5EF4-FFF2-40B4-BE49-F238E27FC236}">
              <a16:creationId xmlns:a16="http://schemas.microsoft.com/office/drawing/2014/main" id="{08A434AD-647E-41AB-BE16-56867CE3EF21}"/>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31340"/>
        <a:stretch/>
      </xdr:blipFill>
      <xdr:spPr>
        <a:xfrm>
          <a:off x="9093201" y="194579"/>
          <a:ext cx="1143758" cy="553679"/>
        </a:xfrm>
        <a:prstGeom prst="rect">
          <a:avLst/>
        </a:prstGeom>
      </xdr:spPr>
    </xdr:pic>
    <xdr:clientData/>
  </xdr:twoCellAnchor>
  <xdr:oneCellAnchor>
    <xdr:from>
      <xdr:col>5</xdr:col>
      <xdr:colOff>160020</xdr:colOff>
      <xdr:row>72</xdr:row>
      <xdr:rowOff>7620</xdr:rowOff>
    </xdr:from>
    <xdr:ext cx="65" cy="172227"/>
    <xdr:sp macro="" textlink="">
      <xdr:nvSpPr>
        <xdr:cNvPr id="28" name="Textfeld 27">
          <a:extLst>
            <a:ext uri="{FF2B5EF4-FFF2-40B4-BE49-F238E27FC236}">
              <a16:creationId xmlns:a16="http://schemas.microsoft.com/office/drawing/2014/main" id="{9DDF34DC-AA4B-4FC8-8EEB-834224DDC158}"/>
            </a:ext>
          </a:extLst>
        </xdr:cNvPr>
        <xdr:cNvSpPr txBox="1"/>
      </xdr:nvSpPr>
      <xdr:spPr>
        <a:xfrm>
          <a:off x="7180694" y="1210115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72</xdr:row>
      <xdr:rowOff>7620</xdr:rowOff>
    </xdr:from>
    <xdr:ext cx="65" cy="172227"/>
    <xdr:sp macro="" textlink="">
      <xdr:nvSpPr>
        <xdr:cNvPr id="29" name="Textfeld 28">
          <a:extLst>
            <a:ext uri="{FF2B5EF4-FFF2-40B4-BE49-F238E27FC236}">
              <a16:creationId xmlns:a16="http://schemas.microsoft.com/office/drawing/2014/main" id="{275CA7B9-1D23-4AFF-A514-31E7247B8680}"/>
            </a:ext>
          </a:extLst>
        </xdr:cNvPr>
        <xdr:cNvSpPr txBox="1"/>
      </xdr:nvSpPr>
      <xdr:spPr>
        <a:xfrm>
          <a:off x="7180694" y="1210115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63</xdr:row>
      <xdr:rowOff>7620</xdr:rowOff>
    </xdr:from>
    <xdr:ext cx="65" cy="172227"/>
    <xdr:sp macro="" textlink="">
      <xdr:nvSpPr>
        <xdr:cNvPr id="30" name="Textfeld 29">
          <a:extLst>
            <a:ext uri="{FF2B5EF4-FFF2-40B4-BE49-F238E27FC236}">
              <a16:creationId xmlns:a16="http://schemas.microsoft.com/office/drawing/2014/main" id="{B7F1B76B-000D-4E3A-A550-7452677733E6}"/>
            </a:ext>
          </a:extLst>
        </xdr:cNvPr>
        <xdr:cNvSpPr txBox="1"/>
      </xdr:nvSpPr>
      <xdr:spPr>
        <a:xfrm>
          <a:off x="7180694" y="1056003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63</xdr:row>
      <xdr:rowOff>7620</xdr:rowOff>
    </xdr:from>
    <xdr:ext cx="65" cy="172227"/>
    <xdr:sp macro="" textlink="">
      <xdr:nvSpPr>
        <xdr:cNvPr id="31" name="Textfeld 30">
          <a:extLst>
            <a:ext uri="{FF2B5EF4-FFF2-40B4-BE49-F238E27FC236}">
              <a16:creationId xmlns:a16="http://schemas.microsoft.com/office/drawing/2014/main" id="{A1CC7144-0024-434B-961A-6E5BB51699E1}"/>
            </a:ext>
          </a:extLst>
        </xdr:cNvPr>
        <xdr:cNvSpPr txBox="1"/>
      </xdr:nvSpPr>
      <xdr:spPr>
        <a:xfrm>
          <a:off x="7180694" y="1056003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72</xdr:row>
      <xdr:rowOff>7620</xdr:rowOff>
    </xdr:from>
    <xdr:ext cx="65" cy="172227"/>
    <xdr:sp macro="" textlink="">
      <xdr:nvSpPr>
        <xdr:cNvPr id="32" name="Textfeld 31">
          <a:extLst>
            <a:ext uri="{FF2B5EF4-FFF2-40B4-BE49-F238E27FC236}">
              <a16:creationId xmlns:a16="http://schemas.microsoft.com/office/drawing/2014/main" id="{8902B077-B339-45E2-AAC2-1BC1A5A4F5DC}"/>
            </a:ext>
          </a:extLst>
        </xdr:cNvPr>
        <xdr:cNvSpPr txBox="1"/>
      </xdr:nvSpPr>
      <xdr:spPr>
        <a:xfrm>
          <a:off x="7180694" y="1056003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72</xdr:row>
      <xdr:rowOff>7620</xdr:rowOff>
    </xdr:from>
    <xdr:ext cx="65" cy="172227"/>
    <xdr:sp macro="" textlink="">
      <xdr:nvSpPr>
        <xdr:cNvPr id="33" name="Textfeld 32">
          <a:extLst>
            <a:ext uri="{FF2B5EF4-FFF2-40B4-BE49-F238E27FC236}">
              <a16:creationId xmlns:a16="http://schemas.microsoft.com/office/drawing/2014/main" id="{4A61CE9C-6E20-4B94-B196-4CB7A109DB60}"/>
            </a:ext>
          </a:extLst>
        </xdr:cNvPr>
        <xdr:cNvSpPr txBox="1"/>
      </xdr:nvSpPr>
      <xdr:spPr>
        <a:xfrm>
          <a:off x="7180694" y="1056003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79</xdr:row>
      <xdr:rowOff>7620</xdr:rowOff>
    </xdr:from>
    <xdr:ext cx="65" cy="172227"/>
    <xdr:sp macro="" textlink="">
      <xdr:nvSpPr>
        <xdr:cNvPr id="34" name="Textfeld 33">
          <a:extLst>
            <a:ext uri="{FF2B5EF4-FFF2-40B4-BE49-F238E27FC236}">
              <a16:creationId xmlns:a16="http://schemas.microsoft.com/office/drawing/2014/main" id="{7A35D6C9-3D2E-470F-923B-5E65E4C432B6}"/>
            </a:ext>
          </a:extLst>
        </xdr:cNvPr>
        <xdr:cNvSpPr txBox="1"/>
      </xdr:nvSpPr>
      <xdr:spPr>
        <a:xfrm>
          <a:off x="7180694" y="1056003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160020</xdr:colOff>
      <xdr:row>79</xdr:row>
      <xdr:rowOff>7620</xdr:rowOff>
    </xdr:from>
    <xdr:ext cx="65" cy="172227"/>
    <xdr:sp macro="" textlink="">
      <xdr:nvSpPr>
        <xdr:cNvPr id="35" name="Textfeld 34">
          <a:extLst>
            <a:ext uri="{FF2B5EF4-FFF2-40B4-BE49-F238E27FC236}">
              <a16:creationId xmlns:a16="http://schemas.microsoft.com/office/drawing/2014/main" id="{B5846E2B-180B-4EF3-9E06-C514137B579E}"/>
            </a:ext>
          </a:extLst>
        </xdr:cNvPr>
        <xdr:cNvSpPr txBox="1"/>
      </xdr:nvSpPr>
      <xdr:spPr>
        <a:xfrm>
          <a:off x="7180694" y="1056003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twoCellAnchor editAs="oneCell">
    <xdr:from>
      <xdr:col>4</xdr:col>
      <xdr:colOff>1609396</xdr:colOff>
      <xdr:row>0</xdr:row>
      <xdr:rowOff>66820</xdr:rowOff>
    </xdr:from>
    <xdr:to>
      <xdr:col>5</xdr:col>
      <xdr:colOff>1217566</xdr:colOff>
      <xdr:row>4</xdr:row>
      <xdr:rowOff>80876</xdr:rowOff>
    </xdr:to>
    <xdr:pic>
      <xdr:nvPicPr>
        <xdr:cNvPr id="15" name="Grafik 14">
          <a:extLst>
            <a:ext uri="{FF2B5EF4-FFF2-40B4-BE49-F238E27FC236}">
              <a16:creationId xmlns:a16="http://schemas.microsoft.com/office/drawing/2014/main" id="{C88CEEF5-C1C9-491E-9CFB-6D27071402D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14051" y="66820"/>
          <a:ext cx="1797825" cy="7585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rünfelder Victoria" id="{EA4C8636-79F6-48F9-97B5-06FDB524FE27}" userId="S::victoria.gruenfelder@sbb.it::ac819882-03cf-41c5-9092-5911e2099c24"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14" dT="2019-10-10T08:22:27.55" personId="{EA4C8636-79F6-48F9-97B5-06FDB524FE27}" id="{5F749E1E-2426-4623-A7A9-B5CD2EA9D107}">
    <text>(zB. Milchwirtschaft, Mast, Getreideanbau, Tourismus,…)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BW134"/>
  <sheetViews>
    <sheetView showGridLines="0" tabSelected="1" zoomScale="87" zoomScaleNormal="87" workbookViewId="0">
      <selection activeCell="C35" sqref="C35"/>
    </sheetView>
  </sheetViews>
  <sheetFormatPr baseColWidth="10" defaultColWidth="11.42578125" defaultRowHeight="15" x14ac:dyDescent="0.25"/>
  <cols>
    <col min="1" max="1" width="3.28515625" style="10" customWidth="1"/>
    <col min="2" max="2" width="48" style="9" customWidth="1"/>
    <col min="3" max="3" width="46.7109375" style="8" customWidth="1"/>
    <col min="4" max="4" width="20.7109375" style="11" customWidth="1"/>
    <col min="5" max="5" width="32.85546875" style="10" customWidth="1"/>
    <col min="6" max="7" width="20.7109375" style="11" customWidth="1"/>
    <col min="8" max="8" width="3.28515625" style="10" customWidth="1"/>
    <col min="9" max="11" width="11.42578125" style="10"/>
    <col min="12" max="12" width="6.85546875" style="10" hidden="1" customWidth="1"/>
    <col min="13" max="75" width="11.42578125" style="10"/>
    <col min="76" max="16384" width="11.42578125" style="4"/>
  </cols>
  <sheetData>
    <row r="1" spans="1:11" s="10" customFormat="1" x14ac:dyDescent="0.25">
      <c r="A1" s="43"/>
      <c r="B1" s="44"/>
      <c r="C1" s="45"/>
      <c r="D1" s="46"/>
      <c r="E1" s="47"/>
      <c r="F1" s="46"/>
      <c r="G1" s="46"/>
      <c r="H1" s="48"/>
      <c r="I1" s="7"/>
    </row>
    <row r="2" spans="1:11" s="10" customFormat="1" x14ac:dyDescent="0.25">
      <c r="A2" s="49"/>
      <c r="B2" s="12"/>
      <c r="C2" s="13"/>
      <c r="D2" s="14"/>
      <c r="E2" s="7"/>
      <c r="F2" s="14"/>
      <c r="G2" s="14"/>
      <c r="H2" s="50"/>
      <c r="I2" s="7"/>
    </row>
    <row r="3" spans="1:11" s="10" customFormat="1" x14ac:dyDescent="0.25">
      <c r="A3" s="49"/>
      <c r="B3" s="12"/>
      <c r="C3" s="13"/>
      <c r="D3" s="14"/>
      <c r="E3" s="7"/>
      <c r="F3" s="14"/>
      <c r="G3" s="14"/>
      <c r="H3" s="50"/>
      <c r="I3" s="7"/>
    </row>
    <row r="4" spans="1:11" s="10" customFormat="1" x14ac:dyDescent="0.25">
      <c r="A4" s="49"/>
      <c r="B4" s="12"/>
      <c r="C4" s="13"/>
      <c r="D4" s="14"/>
      <c r="E4" s="7"/>
      <c r="F4" s="14"/>
      <c r="G4" s="14"/>
      <c r="H4" s="50"/>
      <c r="I4" s="7"/>
    </row>
    <row r="5" spans="1:11" s="10" customFormat="1" x14ac:dyDescent="0.25">
      <c r="A5" s="49"/>
      <c r="B5" s="12"/>
      <c r="C5" s="13"/>
      <c r="D5" s="14"/>
      <c r="E5" s="7"/>
      <c r="F5" s="14"/>
      <c r="G5" s="14"/>
      <c r="H5" s="50"/>
      <c r="I5" s="7"/>
    </row>
    <row r="6" spans="1:11" ht="23.25" x14ac:dyDescent="0.35">
      <c r="A6" s="51"/>
      <c r="B6" s="16" t="s">
        <v>264</v>
      </c>
      <c r="C6" s="17"/>
      <c r="D6" s="18"/>
      <c r="E6" s="19"/>
      <c r="F6" s="20"/>
      <c r="G6" s="20"/>
      <c r="H6" s="52"/>
      <c r="I6" s="15"/>
      <c r="J6" s="15"/>
      <c r="K6" s="15"/>
    </row>
    <row r="7" spans="1:11" x14ac:dyDescent="0.25">
      <c r="A7" s="49"/>
      <c r="B7" s="12"/>
      <c r="C7" s="13"/>
      <c r="D7" s="14"/>
      <c r="E7" s="7"/>
      <c r="F7" s="14"/>
      <c r="G7" s="14"/>
      <c r="H7" s="50"/>
      <c r="I7" s="7"/>
    </row>
    <row r="8" spans="1:11" ht="15" customHeight="1" x14ac:dyDescent="0.25">
      <c r="A8" s="49"/>
      <c r="B8" s="89" t="s">
        <v>282</v>
      </c>
      <c r="C8" s="89"/>
      <c r="D8" s="89"/>
      <c r="E8" s="89"/>
      <c r="F8" s="89"/>
      <c r="G8" s="89"/>
      <c r="H8" s="53"/>
      <c r="I8" s="6"/>
      <c r="J8" s="6"/>
      <c r="K8" s="6"/>
    </row>
    <row r="9" spans="1:11" ht="15" customHeight="1" x14ac:dyDescent="0.25">
      <c r="A9" s="49"/>
      <c r="B9" s="89"/>
      <c r="C9" s="89"/>
      <c r="D9" s="89"/>
      <c r="E9" s="89"/>
      <c r="F9" s="89"/>
      <c r="G9" s="89"/>
      <c r="H9" s="53"/>
      <c r="I9" s="6"/>
      <c r="J9" s="6"/>
      <c r="K9" s="6"/>
    </row>
    <row r="10" spans="1:11" ht="15" customHeight="1" x14ac:dyDescent="0.25">
      <c r="A10" s="49"/>
      <c r="B10" s="89"/>
      <c r="C10" s="89"/>
      <c r="D10" s="89"/>
      <c r="E10" s="89"/>
      <c r="F10" s="89"/>
      <c r="G10" s="89"/>
      <c r="H10" s="53"/>
      <c r="I10" s="6"/>
      <c r="J10" s="6"/>
      <c r="K10" s="6"/>
    </row>
    <row r="11" spans="1:11" ht="15" customHeight="1" x14ac:dyDescent="0.25">
      <c r="A11" s="49"/>
      <c r="B11" s="89"/>
      <c r="C11" s="89"/>
      <c r="D11" s="89"/>
      <c r="E11" s="89"/>
      <c r="F11" s="89"/>
      <c r="G11" s="89"/>
      <c r="H11" s="53"/>
      <c r="I11" s="6"/>
      <c r="J11" s="6"/>
      <c r="K11" s="6"/>
    </row>
    <row r="12" spans="1:11" ht="15" customHeight="1" x14ac:dyDescent="0.25">
      <c r="A12" s="49"/>
      <c r="B12" s="89"/>
      <c r="C12" s="89"/>
      <c r="D12" s="89"/>
      <c r="E12" s="89"/>
      <c r="F12" s="89"/>
      <c r="G12" s="89"/>
      <c r="H12" s="53"/>
      <c r="I12" s="6"/>
      <c r="J12" s="6"/>
      <c r="K12" s="6"/>
    </row>
    <row r="13" spans="1:11" ht="15" customHeight="1" x14ac:dyDescent="0.25">
      <c r="A13" s="49"/>
      <c r="B13" s="89"/>
      <c r="C13" s="89"/>
      <c r="D13" s="89"/>
      <c r="E13" s="89"/>
      <c r="F13" s="89"/>
      <c r="G13" s="89"/>
      <c r="H13" s="53"/>
      <c r="I13" s="6"/>
      <c r="J13" s="6"/>
      <c r="K13" s="6"/>
    </row>
    <row r="14" spans="1:11" ht="15" customHeight="1" x14ac:dyDescent="0.25">
      <c r="A14" s="49"/>
      <c r="B14" s="89"/>
      <c r="C14" s="89"/>
      <c r="D14" s="89"/>
      <c r="E14" s="89"/>
      <c r="F14" s="89"/>
      <c r="G14" s="89"/>
      <c r="H14" s="53"/>
      <c r="I14" s="6"/>
      <c r="J14" s="6"/>
      <c r="K14" s="6"/>
    </row>
    <row r="15" spans="1:11" ht="15" customHeight="1" x14ac:dyDescent="0.25">
      <c r="A15" s="49"/>
      <c r="B15" s="89"/>
      <c r="C15" s="89"/>
      <c r="D15" s="89"/>
      <c r="E15" s="89"/>
      <c r="F15" s="89"/>
      <c r="G15" s="89"/>
      <c r="H15" s="53"/>
      <c r="I15" s="6"/>
      <c r="J15" s="6"/>
      <c r="K15" s="6"/>
    </row>
    <row r="16" spans="1:11" ht="15" customHeight="1" x14ac:dyDescent="0.25">
      <c r="A16" s="49"/>
      <c r="B16" s="89"/>
      <c r="C16" s="89"/>
      <c r="D16" s="89"/>
      <c r="E16" s="89"/>
      <c r="F16" s="89"/>
      <c r="G16" s="89"/>
      <c r="H16" s="53"/>
      <c r="I16" s="6"/>
      <c r="J16" s="6"/>
      <c r="K16" s="6"/>
    </row>
    <row r="17" spans="1:11" ht="15" customHeight="1" x14ac:dyDescent="0.25">
      <c r="A17" s="49"/>
      <c r="B17" s="89"/>
      <c r="C17" s="89"/>
      <c r="D17" s="89"/>
      <c r="E17" s="89"/>
      <c r="F17" s="89"/>
      <c r="G17" s="89"/>
      <c r="H17" s="53"/>
      <c r="I17" s="6"/>
      <c r="J17" s="6"/>
      <c r="K17" s="6"/>
    </row>
    <row r="18" spans="1:11" ht="15" customHeight="1" x14ac:dyDescent="0.25">
      <c r="A18" s="49"/>
      <c r="B18" s="89"/>
      <c r="C18" s="89"/>
      <c r="D18" s="89"/>
      <c r="E18" s="89"/>
      <c r="F18" s="89"/>
      <c r="G18" s="89"/>
      <c r="H18" s="53"/>
      <c r="I18" s="6"/>
      <c r="J18" s="6"/>
      <c r="K18" s="6"/>
    </row>
    <row r="19" spans="1:11" ht="15" customHeight="1" x14ac:dyDescent="0.25">
      <c r="A19" s="49"/>
      <c r="B19" s="89"/>
      <c r="C19" s="89"/>
      <c r="D19" s="89"/>
      <c r="E19" s="89"/>
      <c r="F19" s="89"/>
      <c r="G19" s="89"/>
      <c r="H19" s="53"/>
      <c r="I19" s="6"/>
      <c r="J19" s="6"/>
      <c r="K19" s="6"/>
    </row>
    <row r="20" spans="1:11" ht="15" customHeight="1" x14ac:dyDescent="0.25">
      <c r="A20" s="49"/>
      <c r="B20" s="89"/>
      <c r="C20" s="89"/>
      <c r="D20" s="89"/>
      <c r="E20" s="89"/>
      <c r="F20" s="89"/>
      <c r="G20" s="89"/>
      <c r="H20" s="53"/>
      <c r="I20" s="6"/>
      <c r="J20" s="6"/>
      <c r="K20" s="6"/>
    </row>
    <row r="21" spans="1:11" ht="15" customHeight="1" x14ac:dyDescent="0.25">
      <c r="A21" s="49"/>
      <c r="B21" s="89"/>
      <c r="C21" s="89"/>
      <c r="D21" s="89"/>
      <c r="E21" s="89"/>
      <c r="F21" s="89"/>
      <c r="G21" s="89"/>
      <c r="H21" s="53"/>
      <c r="I21" s="6"/>
      <c r="J21" s="6"/>
      <c r="K21" s="6"/>
    </row>
    <row r="22" spans="1:11" ht="15" customHeight="1" x14ac:dyDescent="0.25">
      <c r="A22" s="49"/>
      <c r="B22" s="89"/>
      <c r="C22" s="89"/>
      <c r="D22" s="89"/>
      <c r="E22" s="89"/>
      <c r="F22" s="89"/>
      <c r="G22" s="89"/>
      <c r="H22" s="53"/>
      <c r="I22" s="6"/>
      <c r="J22" s="6"/>
      <c r="K22" s="6"/>
    </row>
    <row r="23" spans="1:11" ht="15" customHeight="1" x14ac:dyDescent="0.25">
      <c r="A23" s="49"/>
      <c r="B23" s="21"/>
      <c r="C23" s="22"/>
      <c r="D23" s="23"/>
      <c r="E23" s="6"/>
      <c r="F23" s="23"/>
      <c r="G23" s="23"/>
      <c r="H23" s="53"/>
      <c r="I23" s="6"/>
      <c r="J23" s="6"/>
      <c r="K23" s="6"/>
    </row>
    <row r="24" spans="1:11" ht="15.75" x14ac:dyDescent="0.25">
      <c r="A24" s="49"/>
      <c r="B24" s="88" t="s">
        <v>265</v>
      </c>
      <c r="C24" s="88"/>
      <c r="D24" s="88"/>
      <c r="E24" s="88"/>
      <c r="F24" s="88"/>
      <c r="G24" s="88"/>
      <c r="H24" s="53"/>
      <c r="I24" s="6"/>
      <c r="J24" s="6"/>
      <c r="K24" s="6"/>
    </row>
    <row r="25" spans="1:11" ht="15.75" x14ac:dyDescent="0.25">
      <c r="A25" s="49"/>
      <c r="B25" s="88"/>
      <c r="C25" s="88"/>
      <c r="D25" s="88"/>
      <c r="E25" s="88"/>
      <c r="F25" s="88"/>
      <c r="G25" s="88"/>
      <c r="H25" s="53"/>
      <c r="I25" s="6"/>
      <c r="J25" s="6"/>
      <c r="K25" s="6"/>
    </row>
    <row r="26" spans="1:11" ht="16.5" thickBot="1" x14ac:dyDescent="0.3">
      <c r="A26" s="49"/>
      <c r="B26" s="21"/>
      <c r="C26" s="22"/>
      <c r="D26" s="23"/>
      <c r="E26" s="6"/>
      <c r="F26" s="23"/>
      <c r="G26" s="23"/>
      <c r="H26" s="53"/>
      <c r="I26" s="6"/>
      <c r="J26" s="6"/>
      <c r="K26" s="6"/>
    </row>
    <row r="27" spans="1:11" ht="15.75" x14ac:dyDescent="0.25">
      <c r="A27" s="43"/>
      <c r="B27" s="76"/>
      <c r="C27" s="77"/>
      <c r="D27" s="78"/>
      <c r="E27" s="79"/>
      <c r="F27" s="78"/>
      <c r="G27" s="78"/>
      <c r="H27" s="80"/>
      <c r="I27" s="6"/>
      <c r="J27" s="6"/>
      <c r="K27" s="6"/>
    </row>
    <row r="28" spans="1:11" ht="15" customHeight="1" x14ac:dyDescent="0.25">
      <c r="A28" s="54"/>
      <c r="B28" s="87" t="s">
        <v>223</v>
      </c>
      <c r="C28" s="87"/>
      <c r="D28" s="87"/>
      <c r="E28" s="87"/>
      <c r="F28" s="87"/>
      <c r="G28" s="87"/>
      <c r="H28" s="55"/>
      <c r="I28" s="24"/>
      <c r="J28" s="24"/>
      <c r="K28" s="24"/>
    </row>
    <row r="29" spans="1:11" ht="15" customHeight="1" x14ac:dyDescent="0.25">
      <c r="A29" s="54"/>
      <c r="B29" s="87"/>
      <c r="C29" s="87"/>
      <c r="D29" s="87"/>
      <c r="E29" s="87"/>
      <c r="F29" s="87"/>
      <c r="G29" s="87"/>
      <c r="H29" s="55"/>
      <c r="I29" s="24"/>
      <c r="J29" s="24"/>
      <c r="K29" s="24"/>
    </row>
    <row r="30" spans="1:11" x14ac:dyDescent="0.25">
      <c r="A30" s="49"/>
      <c r="H30" s="56"/>
    </row>
    <row r="31" spans="1:11" x14ac:dyDescent="0.25">
      <c r="A31" s="49"/>
      <c r="B31" s="91" t="s">
        <v>206</v>
      </c>
      <c r="C31" s="91"/>
      <c r="D31" s="91"/>
      <c r="E31" s="25"/>
      <c r="F31" s="26" t="s">
        <v>280</v>
      </c>
      <c r="G31" s="26" t="s">
        <v>245</v>
      </c>
      <c r="H31" s="56"/>
    </row>
    <row r="32" spans="1:11" x14ac:dyDescent="0.25">
      <c r="A32" s="49"/>
      <c r="B32" s="12"/>
      <c r="C32" s="13"/>
      <c r="D32" s="14"/>
      <c r="E32" s="7"/>
      <c r="F32" s="14"/>
      <c r="G32" s="14"/>
      <c r="H32" s="56"/>
    </row>
    <row r="33" spans="1:75" ht="15" customHeight="1" x14ac:dyDescent="0.25">
      <c r="A33" s="49"/>
      <c r="B33" s="12" t="s">
        <v>7</v>
      </c>
      <c r="C33" s="27" t="s">
        <v>203</v>
      </c>
      <c r="D33" s="28">
        <f>VLOOKUP(L33,'AK und Geräte'!F3:G6,2,FALSE)</f>
        <v>0</v>
      </c>
      <c r="E33" s="7"/>
      <c r="F33" s="86">
        <f>SUM(F42+F50+F51+F58+F59+F66+F68+F82+F83)</f>
        <v>0</v>
      </c>
      <c r="G33" s="29">
        <f>D33/2</f>
        <v>0</v>
      </c>
      <c r="H33" s="56"/>
      <c r="L33" s="10">
        <f>IF(C33="-",0,IF(C33="Waldarbeiter",3,IF(C33="Fahrer/spezialisierte Arbeitskraft",2,IF(C33="Arbeitskraft",1,))))</f>
        <v>0</v>
      </c>
    </row>
    <row r="34" spans="1:75" ht="15" customHeight="1" x14ac:dyDescent="0.25">
      <c r="A34" s="49"/>
      <c r="B34" s="12" t="s">
        <v>204</v>
      </c>
      <c r="C34" s="27" t="s">
        <v>12</v>
      </c>
      <c r="D34" s="28">
        <f>VLOOKUP(L34,'AK und Geräte'!A9:C16,3,FALSE)</f>
        <v>14.7</v>
      </c>
      <c r="E34" s="7"/>
      <c r="F34" s="14"/>
      <c r="G34" s="29">
        <f>D34/2</f>
        <v>7.35</v>
      </c>
      <c r="H34" s="56"/>
      <c r="L34" s="10">
        <f>IF(C34='AK und Geräte'!B9,1,IF(Maschinenkosten!C34='AK und Geräte'!B10,2,IF(Maschinenkosten!C34='AK und Geräte'!B11,3,IF(Maschinenkosten!C34='AK und Geräte'!B12,4,IF(Maschinenkosten!C34='AK und Geräte'!B13,5,IF(Maschinenkosten!C34='AK und Geräte'!B15,6,IF(Maschinenkosten!C34='AK und Geräte'!B16,7)))))))</f>
        <v>3</v>
      </c>
    </row>
    <row r="35" spans="1:75" ht="15" customHeight="1" x14ac:dyDescent="0.25">
      <c r="A35" s="49"/>
      <c r="B35" s="12" t="s">
        <v>205</v>
      </c>
      <c r="C35" s="27" t="s">
        <v>22</v>
      </c>
      <c r="D35" s="28">
        <f>VLOOKUP(L35,'AK und Geräte'!F17:G33,2,FALSE)</f>
        <v>24.8</v>
      </c>
      <c r="E35" s="7"/>
      <c r="F35" s="14"/>
      <c r="G35" s="29">
        <f>D35/2</f>
        <v>12.4</v>
      </c>
      <c r="H35" s="56"/>
      <c r="L35" s="10">
        <f>IF(C35='AK und Geräte'!B17,0,IF(Maschinenkosten!C35='AK und Geräte'!B18,1,IF(Maschinenkosten!C35='AK und Geräte'!B19,2,IF(Maschinenkosten!C35='AK und Geräte'!B20,3,IF(Maschinenkosten!C35='AK und Geräte'!B21,4,IF(Maschinenkosten!C35='AK und Geräte'!B22,5,IF(Maschinenkosten!C35='AK und Geräte'!B23,6,IF(Maschinenkosten!C35='AK und Geräte'!B24,7,IF(Maschinenkosten!C35='AK und Geräte'!B25,8,IF(Maschinenkosten!C35='AK und Geräte'!B26,9,IF(Maschinenkosten!C35='AK und Geräte'!B27,10,IF(Maschinenkosten!C35='AK und Geräte'!B28,11,IF(Maschinenkosten!C35='AK und Geräte'!B29,12,IF(Maschinenkosten!C35='AK und Geräte'!B30,13,IF(Maschinenkosten!C35='AK und Geräte'!B31,14,IF(Maschinenkosten!C35='AK und Geräte'!B32,15,IF(Maschinenkosten!C35='AK und Geräte'!B33,16)))))))))))))))))</f>
        <v>5</v>
      </c>
    </row>
    <row r="36" spans="1:75" ht="15" customHeight="1" x14ac:dyDescent="0.25">
      <c r="A36" s="49"/>
      <c r="B36" s="12"/>
      <c r="C36" s="13"/>
      <c r="D36" s="28"/>
      <c r="E36" s="7"/>
      <c r="F36" s="14"/>
      <c r="G36" s="14"/>
      <c r="H36" s="56"/>
    </row>
    <row r="37" spans="1:75" ht="15" customHeight="1" x14ac:dyDescent="0.25">
      <c r="A37" s="49"/>
      <c r="B37" s="12"/>
      <c r="C37" s="30" t="s">
        <v>237</v>
      </c>
      <c r="D37" s="31">
        <f>SUM(D33:D35)*F33</f>
        <v>0</v>
      </c>
      <c r="E37" s="7"/>
      <c r="F37" s="14"/>
      <c r="G37" s="14"/>
      <c r="H37" s="56"/>
    </row>
    <row r="38" spans="1:75" ht="15" customHeight="1" x14ac:dyDescent="0.25">
      <c r="A38" s="49"/>
      <c r="B38" s="12"/>
      <c r="C38" s="30" t="s">
        <v>246</v>
      </c>
      <c r="D38" s="31">
        <f>D37+G33+G34+G35</f>
        <v>19.75</v>
      </c>
      <c r="E38" s="7"/>
      <c r="F38" s="14"/>
      <c r="G38" s="14"/>
      <c r="H38" s="56"/>
    </row>
    <row r="39" spans="1:75" x14ac:dyDescent="0.25">
      <c r="A39" s="49"/>
      <c r="B39" s="12"/>
      <c r="C39" s="13"/>
      <c r="D39" s="14"/>
      <c r="E39" s="7"/>
      <c r="F39" s="14"/>
      <c r="G39" s="14"/>
      <c r="H39" s="56"/>
    </row>
    <row r="40" spans="1:75" ht="15" customHeight="1" x14ac:dyDescent="0.25">
      <c r="A40" s="49"/>
      <c r="B40" s="91" t="s">
        <v>0</v>
      </c>
      <c r="C40" s="91"/>
      <c r="D40" s="91"/>
      <c r="E40" s="32"/>
      <c r="F40" s="26" t="s">
        <v>280</v>
      </c>
      <c r="G40" s="26" t="s">
        <v>245</v>
      </c>
      <c r="H40" s="56"/>
    </row>
    <row r="41" spans="1:75" s="64" customFormat="1" ht="15" customHeight="1" x14ac:dyDescent="0.25">
      <c r="A41" s="49"/>
      <c r="B41" s="12"/>
      <c r="C41" s="13"/>
      <c r="D41" s="14"/>
      <c r="E41" s="7"/>
      <c r="F41" s="14"/>
      <c r="G41" s="14"/>
      <c r="H41" s="56"/>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row>
    <row r="42" spans="1:75" s="64" customFormat="1" ht="15" customHeight="1" x14ac:dyDescent="0.25">
      <c r="A42" s="49"/>
      <c r="B42" s="12" t="s">
        <v>210</v>
      </c>
      <c r="C42" s="27" t="s">
        <v>218</v>
      </c>
      <c r="D42" s="28">
        <f>VLOOKUP(L42,Bodenbearbeitung!E8:F12,2,FALSE)</f>
        <v>0</v>
      </c>
      <c r="E42" s="7"/>
      <c r="F42" s="68"/>
      <c r="G42" s="29">
        <f>D42/2</f>
        <v>0</v>
      </c>
      <c r="H42" s="56"/>
      <c r="I42" s="10"/>
      <c r="J42" s="10"/>
      <c r="K42" s="10"/>
      <c r="L42" s="10">
        <f>IF(C42=Bodenbearbeitung!A8,0,IF(Maschinenkosten!C42=Bodenbearbeitung!A9,1,IF(Maschinenkosten!C42=Bodenbearbeitung!A10,2,IF(Maschinenkosten!C42=Bodenbearbeitung!A11,3,IF(Maschinenkosten!C42=Bodenbearbeitung!A12,4,IF(Maschinenkosten!C42=Bodenbearbeitung!A13,5,))))))</f>
        <v>0</v>
      </c>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row>
    <row r="43" spans="1:75" s="64" customFormat="1" ht="15" customHeight="1" x14ac:dyDescent="0.25">
      <c r="A43" s="49"/>
      <c r="B43" s="12" t="s">
        <v>220</v>
      </c>
      <c r="C43" s="27" t="s">
        <v>219</v>
      </c>
      <c r="D43" s="28">
        <f>VLOOKUP(L43,Bodenbearbeitung!E13:F15,2,FALSE)</f>
        <v>0</v>
      </c>
      <c r="E43" s="7"/>
      <c r="F43" s="14"/>
      <c r="G43" s="14"/>
      <c r="H43" s="56"/>
      <c r="I43" s="10"/>
      <c r="J43" s="10"/>
      <c r="K43" s="10"/>
      <c r="L43" s="10">
        <f>IF(C43=Bodenbearbeitung!A13,0,IF(Maschinenkosten!C43=Bodenbearbeitung!A14,1,IF(Maschinenkosten!C43=Bodenbearbeitung!A15,2,)))</f>
        <v>0</v>
      </c>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row>
    <row r="44" spans="1:75" s="64" customFormat="1" ht="15" customHeight="1" x14ac:dyDescent="0.25">
      <c r="A44" s="49"/>
      <c r="B44" s="12"/>
      <c r="C44" s="13"/>
      <c r="D44" s="28"/>
      <c r="E44" s="7"/>
      <c r="F44" s="14"/>
      <c r="G44" s="14"/>
      <c r="H44" s="56"/>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row>
    <row r="45" spans="1:75" s="64" customFormat="1" ht="15" customHeight="1" x14ac:dyDescent="0.25">
      <c r="A45" s="49"/>
      <c r="B45" s="12"/>
      <c r="C45" s="30" t="s">
        <v>238</v>
      </c>
      <c r="D45" s="33">
        <f>(D42+D43)*F42</f>
        <v>0</v>
      </c>
      <c r="E45" s="7"/>
      <c r="F45" s="14"/>
      <c r="G45" s="14"/>
      <c r="H45" s="56"/>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row>
    <row r="46" spans="1:75" s="64" customFormat="1" ht="15" customHeight="1" x14ac:dyDescent="0.25">
      <c r="A46" s="49"/>
      <c r="B46" s="12"/>
      <c r="C46" s="30" t="s">
        <v>246</v>
      </c>
      <c r="D46" s="33">
        <f>D45+G42</f>
        <v>0</v>
      </c>
      <c r="E46" s="7"/>
      <c r="F46" s="14"/>
      <c r="G46" s="14"/>
      <c r="H46" s="56"/>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row>
    <row r="47" spans="1:75" s="64" customFormat="1" ht="15" customHeight="1" x14ac:dyDescent="0.25">
      <c r="A47" s="49"/>
      <c r="B47" s="12"/>
      <c r="C47" s="13"/>
      <c r="D47" s="14"/>
      <c r="E47" s="7"/>
      <c r="F47" s="14"/>
      <c r="G47" s="14"/>
      <c r="H47" s="56"/>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row>
    <row r="48" spans="1:75" ht="15.75" customHeight="1" x14ac:dyDescent="0.25">
      <c r="A48" s="49"/>
      <c r="B48" s="91" t="s">
        <v>2</v>
      </c>
      <c r="C48" s="91"/>
      <c r="D48" s="91"/>
      <c r="E48" s="32"/>
      <c r="F48" s="26" t="s">
        <v>280</v>
      </c>
      <c r="G48" s="26" t="s">
        <v>245</v>
      </c>
      <c r="H48" s="56"/>
    </row>
    <row r="49" spans="1:75" s="64" customFormat="1" x14ac:dyDescent="0.25">
      <c r="A49" s="49"/>
      <c r="B49" s="12"/>
      <c r="C49" s="13"/>
      <c r="D49" s="14"/>
      <c r="E49" s="7"/>
      <c r="F49" s="14"/>
      <c r="G49" s="14"/>
      <c r="H49" s="56"/>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row>
    <row r="50" spans="1:75" s="64" customFormat="1" x14ac:dyDescent="0.25">
      <c r="A50" s="49"/>
      <c r="B50" s="12" t="s">
        <v>211</v>
      </c>
      <c r="C50" s="27" t="s">
        <v>218</v>
      </c>
      <c r="D50" s="28">
        <f>VLOOKUP(L50,Bodenbearbeitung!E25:F28,2,FALSE)</f>
        <v>0</v>
      </c>
      <c r="E50" s="7"/>
      <c r="F50" s="68"/>
      <c r="G50" s="29">
        <f>D50/2</f>
        <v>0</v>
      </c>
      <c r="H50" s="56"/>
      <c r="I50" s="10"/>
      <c r="J50" s="10"/>
      <c r="K50" s="10"/>
      <c r="L50" s="10">
        <f>IF(C50=Bodenbearbeitung!A25,0,IF(Maschinenkosten!C50=Bodenbearbeitung!A26,1,IF(Maschinenkosten!C50=Bodenbearbeitung!A27,2,IF(Maschinenkosten!C50=Bodenbearbeitung!A28,3,))))</f>
        <v>0</v>
      </c>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row>
    <row r="51" spans="1:75" s="64" customFormat="1" ht="15" customHeight="1" x14ac:dyDescent="0.25">
      <c r="A51" s="49"/>
      <c r="B51" s="12" t="s">
        <v>212</v>
      </c>
      <c r="C51" s="27" t="s">
        <v>218</v>
      </c>
      <c r="D51" s="28">
        <f>VLOOKUP(L51,Bodenbearbeitung!E17:F22,2,FALSE)</f>
        <v>0</v>
      </c>
      <c r="E51" s="7"/>
      <c r="F51" s="68"/>
      <c r="G51" s="29">
        <f>D51/2</f>
        <v>0</v>
      </c>
      <c r="H51" s="56"/>
      <c r="I51" s="10"/>
      <c r="J51" s="10"/>
      <c r="K51" s="10"/>
      <c r="L51" s="10">
        <f>IF(C51=Bodenbearbeitung!A17,0,IF(Maschinenkosten!C51=Bodenbearbeitung!A18,1,IF(Maschinenkosten!C51=Bodenbearbeitung!A19,2,IF(Maschinenkosten!C51=Bodenbearbeitung!A20,3,IF(Maschinenkosten!C51=Bodenbearbeitung!A20,4,IF(Maschinenkosten!C51=Bodenbearbeitung!A21,5,IF(Maschinenkosten!C51=Bodenbearbeitung!A22,6,)))))))</f>
        <v>0</v>
      </c>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row>
    <row r="52" spans="1:75" s="64" customFormat="1" ht="15" customHeight="1" x14ac:dyDescent="0.25">
      <c r="A52" s="49"/>
      <c r="B52" s="12"/>
      <c r="C52" s="13"/>
      <c r="D52" s="28"/>
      <c r="E52" s="7"/>
      <c r="F52" s="14"/>
      <c r="G52" s="14"/>
      <c r="H52" s="56"/>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row>
    <row r="53" spans="1:75" s="64" customFormat="1" x14ac:dyDescent="0.25">
      <c r="A53" s="49"/>
      <c r="B53" s="12"/>
      <c r="C53" s="34" t="s">
        <v>239</v>
      </c>
      <c r="D53" s="35">
        <f>D50*F50+D51*F51</f>
        <v>0</v>
      </c>
      <c r="E53" s="7"/>
      <c r="F53" s="14"/>
      <c r="G53" s="14"/>
      <c r="H53" s="56"/>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row>
    <row r="54" spans="1:75" s="64" customFormat="1" x14ac:dyDescent="0.25">
      <c r="A54" s="49"/>
      <c r="B54" s="12"/>
      <c r="C54" s="34" t="s">
        <v>246</v>
      </c>
      <c r="D54" s="35">
        <f>D53+G50+G51</f>
        <v>0</v>
      </c>
      <c r="E54" s="7"/>
      <c r="F54" s="14"/>
      <c r="G54" s="14"/>
      <c r="H54" s="56"/>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row>
    <row r="55" spans="1:75" x14ac:dyDescent="0.25">
      <c r="A55" s="49"/>
      <c r="B55" s="12"/>
      <c r="C55" s="13"/>
      <c r="D55" s="14"/>
      <c r="E55" s="7"/>
      <c r="F55" s="14"/>
      <c r="G55" s="14"/>
      <c r="H55" s="56"/>
    </row>
    <row r="56" spans="1:75" x14ac:dyDescent="0.25">
      <c r="A56" s="49"/>
      <c r="B56" s="91" t="s">
        <v>207</v>
      </c>
      <c r="C56" s="91"/>
      <c r="D56" s="91"/>
      <c r="E56" s="32"/>
      <c r="F56" s="26" t="s">
        <v>280</v>
      </c>
      <c r="G56" s="26" t="s">
        <v>245</v>
      </c>
      <c r="H56" s="56"/>
    </row>
    <row r="57" spans="1:75" s="64" customFormat="1" x14ac:dyDescent="0.25">
      <c r="A57" s="49"/>
      <c r="B57" s="12"/>
      <c r="C57" s="13"/>
      <c r="D57" s="14"/>
      <c r="E57" s="7"/>
      <c r="F57" s="14"/>
      <c r="G57" s="14"/>
      <c r="H57" s="56"/>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row>
    <row r="58" spans="1:75" s="64" customFormat="1" x14ac:dyDescent="0.25">
      <c r="A58" s="49"/>
      <c r="B58" s="12" t="s">
        <v>213</v>
      </c>
      <c r="C58" s="27" t="s">
        <v>218</v>
      </c>
      <c r="D58" s="28">
        <f>VLOOKUP(L58,'Saat und Pflege'!E4:F7,2,FALSE)</f>
        <v>0</v>
      </c>
      <c r="E58" s="7"/>
      <c r="F58" s="68"/>
      <c r="G58" s="29">
        <f>D58/2</f>
        <v>0</v>
      </c>
      <c r="H58" s="56"/>
      <c r="I58" s="10"/>
      <c r="J58" s="10"/>
      <c r="K58" s="10"/>
      <c r="L58" s="10">
        <f>IF(C58='Saat und Pflege'!A4,0,IF(Maschinenkosten!C58='Saat und Pflege'!A5,1,IF(Maschinenkosten!C58='Saat und Pflege'!A6,2,IF(Maschinenkosten!C58='Saat und Pflege'!A7,3,))))</f>
        <v>0</v>
      </c>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row>
    <row r="59" spans="1:75" s="64" customFormat="1" x14ac:dyDescent="0.25">
      <c r="A59" s="49"/>
      <c r="B59" s="12" t="s">
        <v>241</v>
      </c>
      <c r="C59" s="27" t="s">
        <v>218</v>
      </c>
      <c r="D59" s="28">
        <f>VLOOKUP(L59,Bodenbearbeitung!E38:F42,2,FALSE)</f>
        <v>0</v>
      </c>
      <c r="E59" s="7"/>
      <c r="F59" s="68"/>
      <c r="G59" s="29">
        <f>D59/2</f>
        <v>0</v>
      </c>
      <c r="H59" s="56"/>
      <c r="I59" s="10"/>
      <c r="J59" s="10"/>
      <c r="K59" s="10"/>
      <c r="L59" s="10">
        <f>IF(C59=Bodenbearbeitung!A38,0,IF(Maschinenkosten!C59=Bodenbearbeitung!A39,1,IF(Maschinenkosten!C59=Bodenbearbeitung!A40,2,IF(Maschinenkosten!C59=Bodenbearbeitung!A41,3,IF(Maschinenkosten!C59=Bodenbearbeitung!A42,4,)))))</f>
        <v>0</v>
      </c>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row>
    <row r="60" spans="1:75" s="64" customFormat="1" x14ac:dyDescent="0.25">
      <c r="A60" s="49"/>
      <c r="B60" s="12"/>
      <c r="C60" s="13"/>
      <c r="D60" s="28"/>
      <c r="E60" s="7"/>
      <c r="F60" s="14"/>
      <c r="G60" s="14"/>
      <c r="H60" s="56"/>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row>
    <row r="61" spans="1:75" s="64" customFormat="1" x14ac:dyDescent="0.25">
      <c r="A61" s="49"/>
      <c r="B61" s="12"/>
      <c r="C61" s="30" t="s">
        <v>240</v>
      </c>
      <c r="D61" s="31">
        <f>D58*F58+D59*F59</f>
        <v>0</v>
      </c>
      <c r="E61" s="7"/>
      <c r="F61" s="14"/>
      <c r="G61" s="14"/>
      <c r="H61" s="56"/>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row>
    <row r="62" spans="1:75" s="64" customFormat="1" x14ac:dyDescent="0.25">
      <c r="A62" s="49"/>
      <c r="B62" s="12"/>
      <c r="C62" s="30" t="s">
        <v>246</v>
      </c>
      <c r="D62" s="31">
        <f>D61+G58+G59</f>
        <v>0</v>
      </c>
      <c r="E62" s="7"/>
      <c r="F62" s="14"/>
      <c r="G62" s="14"/>
      <c r="H62" s="56"/>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row>
    <row r="63" spans="1:75" x14ac:dyDescent="0.25">
      <c r="A63" s="49"/>
      <c r="B63" s="12"/>
      <c r="C63" s="13"/>
      <c r="D63" s="14"/>
      <c r="E63" s="7"/>
      <c r="F63" s="14"/>
      <c r="G63" s="14"/>
      <c r="H63" s="56"/>
    </row>
    <row r="64" spans="1:75" x14ac:dyDescent="0.25">
      <c r="A64" s="49"/>
      <c r="B64" s="91" t="s">
        <v>281</v>
      </c>
      <c r="C64" s="91"/>
      <c r="D64" s="91"/>
      <c r="E64" s="36"/>
      <c r="F64" s="26" t="s">
        <v>280</v>
      </c>
      <c r="G64" s="26" t="s">
        <v>245</v>
      </c>
      <c r="H64" s="56"/>
    </row>
    <row r="65" spans="1:75" s="64" customFormat="1" x14ac:dyDescent="0.25">
      <c r="A65" s="49"/>
      <c r="B65" s="12"/>
      <c r="C65" s="13"/>
      <c r="D65" s="14"/>
      <c r="E65" s="7"/>
      <c r="F65" s="14"/>
      <c r="G65" s="14"/>
      <c r="H65" s="56"/>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row>
    <row r="66" spans="1:75" s="64" customFormat="1" x14ac:dyDescent="0.25">
      <c r="A66" s="49"/>
      <c r="B66" s="12" t="s">
        <v>214</v>
      </c>
      <c r="C66" s="27" t="s">
        <v>218</v>
      </c>
      <c r="D66" s="28">
        <f>VLOOKUP(L66,Pflanzenschutz!D4:E8,2,FALSE)</f>
        <v>0</v>
      </c>
      <c r="E66" s="7"/>
      <c r="F66" s="68"/>
      <c r="G66" s="29">
        <f>D66/2</f>
        <v>0</v>
      </c>
      <c r="H66" s="56"/>
      <c r="I66" s="10"/>
      <c r="J66" s="10"/>
      <c r="K66" s="10"/>
      <c r="L66" s="10">
        <f>IF(C66=Pflanzenschutz!A4,0,IF(Maschinenkosten!C66=Pflanzenschutz!A5,1,IF(Maschinenkosten!C66=Pflanzenschutz!A6,2,IF(Maschinenkosten!C66=Pflanzenschutz!A7,3,IF(Maschinenkosten!C66=Pflanzenschutz!A8,3,)))))</f>
        <v>0</v>
      </c>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row>
    <row r="67" spans="1:75" s="64" customFormat="1" x14ac:dyDescent="0.25">
      <c r="A67" s="49"/>
      <c r="B67" s="12" t="s">
        <v>215</v>
      </c>
      <c r="C67" s="13"/>
      <c r="D67" s="67">
        <v>0</v>
      </c>
      <c r="E67" s="7"/>
      <c r="F67" s="14"/>
      <c r="G67" s="14"/>
      <c r="H67" s="56"/>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row>
    <row r="68" spans="1:75" s="64" customFormat="1" x14ac:dyDescent="0.25">
      <c r="A68" s="49"/>
      <c r="B68" s="12" t="s">
        <v>216</v>
      </c>
      <c r="C68" s="27" t="s">
        <v>218</v>
      </c>
      <c r="D68" s="28">
        <f>VLOOKUP(L68,'Saat und Pflege'!E37:F40,2,FALSE)</f>
        <v>0</v>
      </c>
      <c r="E68" s="7"/>
      <c r="F68" s="68"/>
      <c r="G68" s="29">
        <f>D68/2</f>
        <v>0</v>
      </c>
      <c r="H68" s="56"/>
      <c r="I68" s="10"/>
      <c r="J68" s="10"/>
      <c r="K68" s="10"/>
      <c r="L68" s="10">
        <f>IF(C68='Saat und Pflege'!A37,0,IF(Maschinenkosten!C68='Saat und Pflege'!A38,1,IF(Maschinenkosten!C68='Saat und Pflege'!A39,2,IF(Maschinenkosten!C68='Saat und Pflege'!A40,3,))))</f>
        <v>0</v>
      </c>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row>
    <row r="69" spans="1:75" s="64" customFormat="1" x14ac:dyDescent="0.25">
      <c r="A69" s="49"/>
      <c r="B69" s="12"/>
      <c r="C69" s="13"/>
      <c r="D69" s="28"/>
      <c r="E69" s="7"/>
      <c r="F69" s="14"/>
      <c r="G69" s="14"/>
      <c r="H69" s="56"/>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row>
    <row r="70" spans="1:75" s="64" customFormat="1" x14ac:dyDescent="0.25">
      <c r="A70" s="49"/>
      <c r="B70" s="12"/>
      <c r="C70" s="30" t="s">
        <v>242</v>
      </c>
      <c r="D70" s="31">
        <f>(D66*F66+D67)+(D68*F68)</f>
        <v>0</v>
      </c>
      <c r="E70" s="7"/>
      <c r="F70" s="14"/>
      <c r="G70" s="14"/>
      <c r="H70" s="56"/>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row>
    <row r="71" spans="1:75" s="64" customFormat="1" x14ac:dyDescent="0.25">
      <c r="A71" s="49"/>
      <c r="B71" s="12"/>
      <c r="C71" s="30" t="s">
        <v>246</v>
      </c>
      <c r="D71" s="31">
        <f>D70+G66+G68</f>
        <v>0</v>
      </c>
      <c r="E71" s="7"/>
      <c r="F71" s="14"/>
      <c r="G71" s="14"/>
      <c r="H71" s="56"/>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row>
    <row r="72" spans="1:75" x14ac:dyDescent="0.25">
      <c r="A72" s="49"/>
      <c r="B72" s="12"/>
      <c r="C72" s="13"/>
      <c r="D72" s="14"/>
      <c r="E72" s="7"/>
      <c r="F72" s="14"/>
      <c r="G72" s="14"/>
      <c r="H72" s="56"/>
    </row>
    <row r="73" spans="1:75" x14ac:dyDescent="0.25">
      <c r="A73" s="49"/>
      <c r="B73" s="91" t="s">
        <v>208</v>
      </c>
      <c r="C73" s="91"/>
      <c r="D73" s="91"/>
      <c r="E73" s="7"/>
      <c r="F73" s="26" t="s">
        <v>280</v>
      </c>
      <c r="G73" s="26" t="s">
        <v>245</v>
      </c>
      <c r="H73" s="56"/>
    </row>
    <row r="74" spans="1:75" s="64" customFormat="1" x14ac:dyDescent="0.25">
      <c r="A74" s="49"/>
      <c r="B74" s="12"/>
      <c r="C74" s="13"/>
      <c r="D74" s="14"/>
      <c r="E74" s="7"/>
      <c r="F74" s="14"/>
      <c r="G74" s="14"/>
      <c r="H74" s="56"/>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row>
    <row r="75" spans="1:75" s="64" customFormat="1" x14ac:dyDescent="0.25">
      <c r="A75" s="49"/>
      <c r="B75" s="12" t="s">
        <v>217</v>
      </c>
      <c r="C75" s="27" t="s">
        <v>218</v>
      </c>
      <c r="D75" s="28">
        <f>VLOOKUP(L75,'Ernte Getreide'!E4:F6,2,FALSE)</f>
        <v>0</v>
      </c>
      <c r="E75" s="7"/>
      <c r="F75" s="68"/>
      <c r="G75" s="29">
        <f>D75/2</f>
        <v>0</v>
      </c>
      <c r="H75" s="56"/>
      <c r="I75" s="10"/>
      <c r="J75" s="10"/>
      <c r="K75" s="10"/>
      <c r="L75" s="10">
        <f>IF(C75='Ernte Getreide'!A4,0,IF(Maschinenkosten!C75='Ernte Getreide'!A5,1,IF(Maschinenkosten!C75='Ernte Getreide'!A6,2,)))</f>
        <v>0</v>
      </c>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row>
    <row r="76" spans="1:75" s="64" customFormat="1" x14ac:dyDescent="0.25">
      <c r="A76" s="49"/>
      <c r="B76" s="12"/>
      <c r="C76" s="13"/>
      <c r="D76" s="28"/>
      <c r="E76" s="7"/>
      <c r="F76" s="14"/>
      <c r="G76" s="14"/>
      <c r="H76" s="56"/>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row>
    <row r="77" spans="1:75" s="64" customFormat="1" x14ac:dyDescent="0.25">
      <c r="A77" s="49"/>
      <c r="B77" s="12"/>
      <c r="C77" s="30" t="s">
        <v>243</v>
      </c>
      <c r="D77" s="31">
        <f>D75*F75</f>
        <v>0</v>
      </c>
      <c r="E77" s="7"/>
      <c r="F77" s="14"/>
      <c r="G77" s="14"/>
      <c r="H77" s="56"/>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row>
    <row r="78" spans="1:75" s="64" customFormat="1" x14ac:dyDescent="0.25">
      <c r="A78" s="49"/>
      <c r="B78" s="12"/>
      <c r="C78" s="30" t="s">
        <v>246</v>
      </c>
      <c r="D78" s="31">
        <f>D77+G75</f>
        <v>0</v>
      </c>
      <c r="E78" s="7"/>
      <c r="F78" s="14"/>
      <c r="G78" s="14"/>
      <c r="H78" s="56"/>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row>
    <row r="79" spans="1:75" x14ac:dyDescent="0.25">
      <c r="A79" s="49"/>
      <c r="B79" s="12"/>
      <c r="C79" s="13"/>
      <c r="D79" s="14"/>
      <c r="E79" s="7"/>
      <c r="F79" s="14"/>
      <c r="G79" s="14"/>
      <c r="H79" s="56"/>
    </row>
    <row r="80" spans="1:75" x14ac:dyDescent="0.25">
      <c r="A80" s="49"/>
      <c r="B80" s="91" t="s">
        <v>209</v>
      </c>
      <c r="C80" s="91"/>
      <c r="D80" s="91"/>
      <c r="E80" s="7"/>
      <c r="F80" s="26" t="s">
        <v>280</v>
      </c>
      <c r="G80" s="26" t="s">
        <v>245</v>
      </c>
      <c r="H80" s="56"/>
    </row>
    <row r="81" spans="1:12" x14ac:dyDescent="0.25">
      <c r="A81" s="49"/>
      <c r="B81" s="12"/>
      <c r="C81" s="13"/>
      <c r="D81" s="14"/>
      <c r="E81" s="7"/>
      <c r="F81" s="14"/>
      <c r="G81" s="14"/>
      <c r="H81" s="56"/>
    </row>
    <row r="82" spans="1:12" x14ac:dyDescent="0.25">
      <c r="A82" s="49"/>
      <c r="B82" s="12" t="s">
        <v>224</v>
      </c>
      <c r="C82" s="27" t="s">
        <v>218</v>
      </c>
      <c r="D82" s="28">
        <f>VLOOKUP(L82,Anhänger!D17:E22,2,FALSE)</f>
        <v>0</v>
      </c>
      <c r="E82" s="7"/>
      <c r="F82" s="68"/>
      <c r="G82" s="29">
        <f>D82/2</f>
        <v>0</v>
      </c>
      <c r="H82" s="56"/>
      <c r="L82" s="10">
        <f>IF(C82=Anhänger!A17,0,IF(Maschinenkosten!C82=Anhänger!A18,1,IF(Maschinenkosten!C82=Anhänger!A19,2,IF(Maschinenkosten!C82=Anhänger!A20,3,IF(Maschinenkosten!C82=Anhänger!A21,4,IF(Maschinenkosten!C82=Anhänger!A22,5,))))))</f>
        <v>0</v>
      </c>
    </row>
    <row r="83" spans="1:12" x14ac:dyDescent="0.25">
      <c r="A83" s="49"/>
      <c r="B83" s="12" t="s">
        <v>225</v>
      </c>
      <c r="C83" s="27" t="s">
        <v>218</v>
      </c>
      <c r="D83" s="28">
        <f>VLOOKUP(L83,Anhänger!D25:E28,2,FALSE)</f>
        <v>0</v>
      </c>
      <c r="E83" s="7"/>
      <c r="F83" s="68"/>
      <c r="G83" s="29">
        <f>D83/2</f>
        <v>0</v>
      </c>
      <c r="H83" s="56"/>
      <c r="L83" s="10">
        <f>IF(C83=Anhänger!A25,0,IF(Maschinenkosten!C83=Anhänger!A26,1,IF(Maschinenkosten!C83=Anhänger!A27,2,IF(Maschinenkosten!C83=Anhänger!A28,3,))))</f>
        <v>0</v>
      </c>
    </row>
    <row r="84" spans="1:12" x14ac:dyDescent="0.25">
      <c r="A84" s="49"/>
      <c r="B84" s="12"/>
      <c r="C84" s="13"/>
      <c r="D84" s="14"/>
      <c r="E84" s="7"/>
      <c r="F84" s="14"/>
      <c r="G84" s="14"/>
      <c r="H84" s="56"/>
    </row>
    <row r="85" spans="1:12" x14ac:dyDescent="0.25">
      <c r="A85" s="49"/>
      <c r="B85" s="12"/>
      <c r="C85" s="30" t="s">
        <v>244</v>
      </c>
      <c r="D85" s="37">
        <f>D82*F82+D83*F83</f>
        <v>0</v>
      </c>
      <c r="E85" s="7"/>
      <c r="F85" s="14"/>
      <c r="G85" s="14"/>
      <c r="H85" s="56"/>
    </row>
    <row r="86" spans="1:12" x14ac:dyDescent="0.25">
      <c r="A86" s="49"/>
      <c r="B86" s="12"/>
      <c r="C86" s="30" t="s">
        <v>246</v>
      </c>
      <c r="D86" s="37">
        <f>D85+G82+G83</f>
        <v>0</v>
      </c>
      <c r="E86" s="7"/>
      <c r="F86" s="14"/>
      <c r="G86" s="14"/>
      <c r="H86" s="56"/>
    </row>
    <row r="87" spans="1:12" x14ac:dyDescent="0.25">
      <c r="A87" s="49"/>
      <c r="B87" s="12"/>
      <c r="C87" s="13"/>
      <c r="D87" s="14"/>
      <c r="E87" s="7"/>
      <c r="F87" s="14"/>
      <c r="G87" s="14"/>
      <c r="H87" s="56"/>
    </row>
    <row r="88" spans="1:12" x14ac:dyDescent="0.25">
      <c r="A88" s="49"/>
      <c r="B88" s="12"/>
      <c r="C88" s="38"/>
      <c r="D88" s="28"/>
      <c r="E88" s="39"/>
      <c r="F88" s="28"/>
      <c r="G88" s="14"/>
      <c r="H88" s="56"/>
    </row>
    <row r="89" spans="1:12" ht="18.75" x14ac:dyDescent="0.3">
      <c r="A89" s="49"/>
      <c r="B89" s="92" t="s">
        <v>268</v>
      </c>
      <c r="C89" s="92"/>
      <c r="D89" s="40">
        <f>D85+D77+D70+D61+D53+D45+D37</f>
        <v>0</v>
      </c>
      <c r="E89" s="41"/>
      <c r="F89" s="28"/>
      <c r="G89" s="14"/>
      <c r="H89" s="56"/>
    </row>
    <row r="90" spans="1:12" x14ac:dyDescent="0.25">
      <c r="A90" s="49"/>
      <c r="B90" s="90" t="s">
        <v>269</v>
      </c>
      <c r="C90" s="90"/>
      <c r="D90" s="42">
        <f>SUM(D86,D78,D71,D62,D54,D54,D46)+D89</f>
        <v>0</v>
      </c>
      <c r="E90" s="39"/>
      <c r="F90" s="28"/>
      <c r="G90" s="14"/>
      <c r="H90" s="56"/>
    </row>
    <row r="91" spans="1:12" ht="15.75" thickBot="1" x14ac:dyDescent="0.3">
      <c r="A91" s="57"/>
      <c r="B91" s="58"/>
      <c r="C91" s="59"/>
      <c r="D91" s="60"/>
      <c r="E91" s="61"/>
      <c r="F91" s="60"/>
      <c r="G91" s="62"/>
      <c r="H91" s="63"/>
    </row>
    <row r="92" spans="1:12" s="10" customFormat="1" x14ac:dyDescent="0.25">
      <c r="A92" s="43"/>
      <c r="B92" s="81"/>
      <c r="C92" s="81"/>
      <c r="D92" s="81"/>
      <c r="E92" s="81"/>
      <c r="F92" s="81"/>
      <c r="G92" s="81"/>
      <c r="H92" s="82"/>
    </row>
    <row r="93" spans="1:12" ht="23.25" x14ac:dyDescent="0.25">
      <c r="A93" s="49"/>
      <c r="B93" s="87" t="s">
        <v>247</v>
      </c>
      <c r="C93" s="87"/>
      <c r="D93" s="87"/>
      <c r="E93" s="87"/>
      <c r="F93" s="87"/>
      <c r="G93" s="87"/>
      <c r="H93" s="56"/>
    </row>
    <row r="94" spans="1:12" x14ac:dyDescent="0.25">
      <c r="A94" s="49"/>
      <c r="B94" s="10"/>
      <c r="C94" s="10"/>
      <c r="D94" s="10"/>
      <c r="F94" s="10"/>
      <c r="G94" s="10"/>
      <c r="H94" s="56"/>
    </row>
    <row r="95" spans="1:12" x14ac:dyDescent="0.25">
      <c r="A95" s="49"/>
      <c r="B95" s="7" t="s">
        <v>248</v>
      </c>
      <c r="C95" s="65">
        <v>0</v>
      </c>
      <c r="D95" s="7"/>
      <c r="E95" s="7"/>
      <c r="F95" s="7"/>
      <c r="G95" s="7"/>
      <c r="H95" s="56"/>
    </row>
    <row r="96" spans="1:12" x14ac:dyDescent="0.25">
      <c r="A96" s="49"/>
      <c r="B96" s="7" t="s">
        <v>249</v>
      </c>
      <c r="C96" s="65">
        <v>0</v>
      </c>
      <c r="D96" s="7"/>
      <c r="E96" s="7"/>
      <c r="F96" s="14"/>
      <c r="G96" s="7"/>
      <c r="H96" s="56"/>
    </row>
    <row r="97" spans="1:75" x14ac:dyDescent="0.25">
      <c r="A97" s="49"/>
      <c r="B97" s="7" t="s">
        <v>277</v>
      </c>
      <c r="C97" s="66"/>
      <c r="D97" s="7"/>
      <c r="E97" s="7"/>
      <c r="F97" s="14"/>
      <c r="G97" s="7"/>
      <c r="H97" s="56"/>
    </row>
    <row r="98" spans="1:75" x14ac:dyDescent="0.25">
      <c r="A98" s="49"/>
      <c r="B98" s="7"/>
      <c r="C98" s="7"/>
      <c r="D98" s="7"/>
      <c r="E98" s="7"/>
      <c r="F98" s="14"/>
      <c r="G98" s="7"/>
      <c r="H98" s="56"/>
    </row>
    <row r="99" spans="1:75" x14ac:dyDescent="0.25">
      <c r="A99" s="49"/>
      <c r="B99" s="7" t="s">
        <v>276</v>
      </c>
      <c r="C99" s="70" t="str">
        <f>IFERROR((C95-C96)/C97,"")</f>
        <v/>
      </c>
      <c r="D99" s="7"/>
      <c r="E99" s="7"/>
      <c r="F99" s="14"/>
      <c r="G99" s="7"/>
      <c r="H99" s="56"/>
    </row>
    <row r="100" spans="1:75" x14ac:dyDescent="0.25">
      <c r="A100" s="49"/>
      <c r="B100" s="7"/>
      <c r="C100" s="7"/>
      <c r="D100" s="7"/>
      <c r="E100" s="7"/>
      <c r="F100" s="14"/>
      <c r="G100" s="7"/>
      <c r="H100" s="56"/>
    </row>
    <row r="101" spans="1:75" x14ac:dyDescent="0.25">
      <c r="A101" s="49"/>
      <c r="B101" s="7" t="s">
        <v>279</v>
      </c>
      <c r="C101" s="70">
        <f>C95*1%</f>
        <v>0</v>
      </c>
      <c r="D101" s="7" t="s">
        <v>250</v>
      </c>
      <c r="E101" s="7"/>
      <c r="F101" s="14"/>
      <c r="G101" s="7"/>
      <c r="H101" s="56"/>
    </row>
    <row r="102" spans="1:75" x14ac:dyDescent="0.25">
      <c r="A102" s="49"/>
      <c r="B102" s="7" t="s">
        <v>278</v>
      </c>
      <c r="C102" s="67"/>
      <c r="D102" s="7"/>
      <c r="E102" s="7"/>
      <c r="F102" s="14"/>
      <c r="G102" s="7"/>
      <c r="H102" s="56"/>
    </row>
    <row r="103" spans="1:75" x14ac:dyDescent="0.25">
      <c r="A103" s="49"/>
      <c r="B103" s="7"/>
      <c r="C103" s="7"/>
      <c r="D103" s="7"/>
      <c r="E103" s="7"/>
      <c r="F103" s="14"/>
      <c r="G103" s="7"/>
      <c r="H103" s="56"/>
    </row>
    <row r="104" spans="1:75" ht="18.75" x14ac:dyDescent="0.3">
      <c r="A104" s="49"/>
      <c r="B104" s="73" t="s">
        <v>267</v>
      </c>
      <c r="C104" s="74"/>
      <c r="D104" s="75" t="str">
        <f>IFERROR(C99+C101+C102,"")</f>
        <v/>
      </c>
      <c r="E104" s="7"/>
      <c r="F104" s="14"/>
      <c r="G104" s="7"/>
      <c r="H104" s="56"/>
    </row>
    <row r="105" spans="1:75" ht="15.75" thickBot="1" x14ac:dyDescent="0.3">
      <c r="A105" s="57"/>
      <c r="B105" s="83"/>
      <c r="C105" s="84"/>
      <c r="D105" s="62"/>
      <c r="E105" s="83"/>
      <c r="F105" s="62"/>
      <c r="G105" s="83"/>
      <c r="H105" s="63"/>
    </row>
    <row r="106" spans="1:75" x14ac:dyDescent="0.25">
      <c r="A106" s="43"/>
      <c r="B106" s="81"/>
      <c r="C106" s="81"/>
      <c r="D106" s="81"/>
      <c r="E106" s="81"/>
      <c r="F106" s="81"/>
      <c r="G106" s="81"/>
      <c r="H106" s="82"/>
    </row>
    <row r="107" spans="1:75" ht="23.25" x14ac:dyDescent="0.25">
      <c r="A107" s="49"/>
      <c r="B107" s="87" t="s">
        <v>231</v>
      </c>
      <c r="C107" s="87"/>
      <c r="D107" s="87"/>
      <c r="E107" s="87"/>
      <c r="F107" s="87"/>
      <c r="G107" s="87"/>
      <c r="H107" s="56"/>
    </row>
    <row r="108" spans="1:75" s="5" customFormat="1" x14ac:dyDescent="0.25">
      <c r="A108" s="54"/>
      <c r="B108" s="7"/>
      <c r="C108" s="7"/>
      <c r="D108" s="7"/>
      <c r="E108" s="7"/>
      <c r="F108" s="7"/>
      <c r="G108" s="7"/>
      <c r="H108" s="50"/>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row>
    <row r="109" spans="1:75" s="5" customFormat="1" x14ac:dyDescent="0.25">
      <c r="A109" s="54"/>
      <c r="B109" s="7"/>
      <c r="C109" s="7"/>
      <c r="D109" s="7"/>
      <c r="E109" s="7"/>
      <c r="F109" s="7"/>
      <c r="G109" s="7"/>
      <c r="H109" s="50"/>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row>
    <row r="110" spans="1:75" s="5" customFormat="1" x14ac:dyDescent="0.25">
      <c r="A110" s="54"/>
      <c r="B110" s="32" t="s">
        <v>251</v>
      </c>
      <c r="C110" s="32" t="s">
        <v>252</v>
      </c>
      <c r="D110" s="7"/>
      <c r="E110" s="7"/>
      <c r="F110" s="7"/>
      <c r="G110" s="7"/>
      <c r="H110" s="50"/>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row>
    <row r="111" spans="1:75" s="5" customFormat="1" x14ac:dyDescent="0.25">
      <c r="A111" s="54"/>
      <c r="B111" s="7"/>
      <c r="C111" s="7"/>
      <c r="D111" s="7"/>
      <c r="E111" s="7"/>
      <c r="F111" s="7"/>
      <c r="G111" s="7"/>
      <c r="H111" s="50"/>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row>
    <row r="112" spans="1:75" s="5" customFormat="1" x14ac:dyDescent="0.25">
      <c r="A112" s="54"/>
      <c r="B112" s="7" t="s">
        <v>232</v>
      </c>
      <c r="C112" s="70">
        <f>Maschinenkosten!F33*Maschinenkosten!D33+F75*D33</f>
        <v>0</v>
      </c>
      <c r="D112" s="7"/>
      <c r="E112" s="7" t="s">
        <v>266</v>
      </c>
      <c r="F112" s="68"/>
      <c r="G112" s="7"/>
      <c r="H112" s="50"/>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row>
    <row r="113" spans="1:75" s="5" customFormat="1" x14ac:dyDescent="0.25">
      <c r="A113" s="54"/>
      <c r="B113" s="7"/>
      <c r="C113" s="7"/>
      <c r="D113" s="7"/>
      <c r="E113" s="7"/>
      <c r="F113" s="7"/>
      <c r="G113" s="7"/>
      <c r="H113" s="50"/>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row>
    <row r="114" spans="1:75" s="5" customFormat="1" x14ac:dyDescent="0.25">
      <c r="A114" s="54"/>
      <c r="B114" s="7" t="s">
        <v>233</v>
      </c>
      <c r="C114" s="67"/>
      <c r="D114" s="7"/>
      <c r="E114" s="7" t="s">
        <v>257</v>
      </c>
      <c r="F114" s="69"/>
      <c r="G114" s="7"/>
      <c r="H114" s="50"/>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row>
    <row r="115" spans="1:75" s="5" customFormat="1" x14ac:dyDescent="0.25">
      <c r="A115" s="54"/>
      <c r="B115" s="7" t="s">
        <v>234</v>
      </c>
      <c r="C115" s="7"/>
      <c r="D115" s="7"/>
      <c r="E115" s="7"/>
      <c r="F115" s="7"/>
      <c r="G115" s="7"/>
      <c r="H115" s="50"/>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row>
    <row r="116" spans="1:75" s="5" customFormat="1" x14ac:dyDescent="0.25">
      <c r="A116" s="54"/>
      <c r="B116" s="13" t="s">
        <v>256</v>
      </c>
      <c r="C116" s="70">
        <f>Maschinenkosten!D89</f>
        <v>0</v>
      </c>
      <c r="D116" s="7"/>
      <c r="E116" s="7"/>
      <c r="F116" s="7"/>
      <c r="G116" s="7"/>
      <c r="H116" s="50"/>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row>
    <row r="117" spans="1:75" s="5" customFormat="1" x14ac:dyDescent="0.25">
      <c r="A117" s="54"/>
      <c r="B117" s="13" t="s">
        <v>253</v>
      </c>
      <c r="C117" s="70">
        <f>Maschinenkosten!D90</f>
        <v>0</v>
      </c>
      <c r="D117" s="7"/>
      <c r="E117" s="7"/>
      <c r="F117" s="7"/>
      <c r="G117" s="7"/>
      <c r="H117" s="50"/>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row>
    <row r="118" spans="1:75" s="5" customFormat="1" x14ac:dyDescent="0.25">
      <c r="A118" s="54"/>
      <c r="B118" s="7"/>
      <c r="C118" s="7"/>
      <c r="D118" s="7"/>
      <c r="E118" s="7"/>
      <c r="F118" s="7"/>
      <c r="G118" s="7"/>
      <c r="H118" s="50"/>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row>
    <row r="119" spans="1:75" s="5" customFormat="1" x14ac:dyDescent="0.25">
      <c r="A119" s="54"/>
      <c r="B119" s="7" t="s">
        <v>3</v>
      </c>
      <c r="C119" s="39" t="str">
        <f>IFERROR(F119/$F$114,"")</f>
        <v/>
      </c>
      <c r="D119" s="7"/>
      <c r="E119" s="7" t="s">
        <v>274</v>
      </c>
      <c r="F119" s="67">
        <v>0</v>
      </c>
      <c r="G119" s="7"/>
      <c r="H119" s="50"/>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row>
    <row r="120" spans="1:75" s="5" customFormat="1" x14ac:dyDescent="0.25">
      <c r="A120" s="54"/>
      <c r="B120" s="7" t="s">
        <v>235</v>
      </c>
      <c r="C120" s="39" t="str">
        <f t="shared" ref="C120:C122" si="0">IFERROR(F120/$F$114,"")</f>
        <v/>
      </c>
      <c r="D120" s="7"/>
      <c r="E120" s="7" t="s">
        <v>271</v>
      </c>
      <c r="F120" s="67">
        <v>0</v>
      </c>
      <c r="G120" s="7"/>
      <c r="H120" s="50"/>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row>
    <row r="121" spans="1:75" s="5" customFormat="1" x14ac:dyDescent="0.25">
      <c r="A121" s="54"/>
      <c r="B121" s="7" t="s">
        <v>5</v>
      </c>
      <c r="C121" s="39" t="str">
        <f t="shared" si="0"/>
        <v/>
      </c>
      <c r="D121" s="7"/>
      <c r="E121" s="7" t="s">
        <v>272</v>
      </c>
      <c r="F121" s="67">
        <v>0</v>
      </c>
      <c r="G121" s="7"/>
      <c r="H121" s="50"/>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row>
    <row r="122" spans="1:75" s="5" customFormat="1" x14ac:dyDescent="0.25">
      <c r="A122" s="54"/>
      <c r="B122" s="7" t="s">
        <v>4</v>
      </c>
      <c r="C122" s="39" t="str">
        <f t="shared" si="0"/>
        <v/>
      </c>
      <c r="D122" s="7"/>
      <c r="E122" s="7" t="s">
        <v>4</v>
      </c>
      <c r="F122" s="67">
        <v>0</v>
      </c>
      <c r="G122" s="7"/>
      <c r="H122" s="50"/>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row>
    <row r="123" spans="1:75" s="5" customFormat="1" x14ac:dyDescent="0.25">
      <c r="A123" s="54"/>
      <c r="B123" s="7" t="s">
        <v>236</v>
      </c>
      <c r="C123" s="39">
        <f>F123</f>
        <v>0</v>
      </c>
      <c r="D123" s="7"/>
      <c r="E123" s="7" t="s">
        <v>270</v>
      </c>
      <c r="F123" s="67">
        <v>0</v>
      </c>
      <c r="G123" s="7"/>
      <c r="H123" s="50"/>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row>
    <row r="124" spans="1:75" s="5" customFormat="1" x14ac:dyDescent="0.25">
      <c r="A124" s="54"/>
      <c r="B124" s="7"/>
      <c r="C124" s="7"/>
      <c r="D124" s="7"/>
      <c r="E124" s="7"/>
      <c r="F124" s="7"/>
      <c r="G124" s="7"/>
      <c r="H124" s="50"/>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row>
    <row r="125" spans="1:75" s="5" customFormat="1" x14ac:dyDescent="0.25">
      <c r="A125" s="54"/>
      <c r="B125" s="7" t="s">
        <v>6</v>
      </c>
      <c r="C125" s="70" t="str">
        <f>D104</f>
        <v/>
      </c>
      <c r="D125" s="7"/>
      <c r="E125" s="7"/>
      <c r="F125" s="7"/>
      <c r="G125" s="7"/>
      <c r="H125" s="50"/>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row>
    <row r="126" spans="1:75" s="5" customFormat="1" x14ac:dyDescent="0.25">
      <c r="A126" s="54"/>
      <c r="B126" s="7"/>
      <c r="C126" s="7"/>
      <c r="D126" s="7"/>
      <c r="E126" s="7"/>
      <c r="F126" s="7"/>
      <c r="G126" s="7"/>
      <c r="H126" s="50"/>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row>
    <row r="127" spans="1:75" s="5" customFormat="1" ht="18.75" x14ac:dyDescent="0.3">
      <c r="A127" s="54"/>
      <c r="B127" s="71" t="s">
        <v>273</v>
      </c>
      <c r="C127" s="72"/>
      <c r="D127" s="7"/>
      <c r="E127" s="7"/>
      <c r="F127" s="7"/>
      <c r="G127" s="7"/>
      <c r="H127" s="50"/>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row>
    <row r="128" spans="1:75" s="5" customFormat="1" x14ac:dyDescent="0.25">
      <c r="A128" s="54"/>
      <c r="B128" s="18" t="s">
        <v>255</v>
      </c>
      <c r="C128" s="72" t="str">
        <f>IFERROR(C112+C114+C116+C119+C120+C121+C122+C123+C125,"")</f>
        <v/>
      </c>
      <c r="D128" s="7"/>
      <c r="E128" s="7"/>
      <c r="F128" s="7"/>
      <c r="G128" s="7"/>
      <c r="H128" s="50"/>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row>
    <row r="129" spans="1:75" s="5" customFormat="1" x14ac:dyDescent="0.25">
      <c r="A129" s="54"/>
      <c r="B129" s="18" t="s">
        <v>254</v>
      </c>
      <c r="C129" s="72" t="str">
        <f>IFERROR(C112+C114+C117+C119+C120+C121+C122+C123+C125,"")</f>
        <v/>
      </c>
      <c r="D129" s="7"/>
      <c r="E129" s="7"/>
      <c r="F129" s="7"/>
      <c r="G129" s="7"/>
      <c r="H129" s="50"/>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row>
    <row r="130" spans="1:75" s="5" customFormat="1" x14ac:dyDescent="0.25">
      <c r="A130" s="54"/>
      <c r="B130" s="19"/>
      <c r="C130" s="19"/>
      <c r="D130" s="7"/>
      <c r="E130" s="7"/>
      <c r="F130" s="7"/>
      <c r="G130" s="7"/>
      <c r="H130" s="50"/>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row>
    <row r="131" spans="1:75" s="5" customFormat="1" ht="18.75" x14ac:dyDescent="0.3">
      <c r="A131" s="54"/>
      <c r="B131" s="71" t="s">
        <v>275</v>
      </c>
      <c r="C131" s="19"/>
      <c r="D131" s="7"/>
      <c r="E131" s="7"/>
      <c r="F131" s="7"/>
      <c r="G131" s="7"/>
      <c r="H131" s="50"/>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row>
    <row r="132" spans="1:75" s="5" customFormat="1" x14ac:dyDescent="0.25">
      <c r="A132" s="54"/>
      <c r="B132" s="18" t="s">
        <v>255</v>
      </c>
      <c r="C132" s="72" t="str">
        <f>IFERROR(C128/F112,"")</f>
        <v/>
      </c>
      <c r="D132" s="7"/>
      <c r="E132" s="7"/>
      <c r="F132" s="7"/>
      <c r="G132" s="7"/>
      <c r="H132" s="50"/>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row>
    <row r="133" spans="1:75" s="5" customFormat="1" x14ac:dyDescent="0.25">
      <c r="A133" s="54"/>
      <c r="B133" s="18" t="s">
        <v>254</v>
      </c>
      <c r="C133" s="72" t="str">
        <f>IFERROR(C129/F112,"")</f>
        <v/>
      </c>
      <c r="D133" s="7"/>
      <c r="E133" s="7"/>
      <c r="F133" s="7"/>
      <c r="G133" s="7"/>
      <c r="H133" s="50"/>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row>
    <row r="134" spans="1:75" ht="15.75" thickBot="1" x14ac:dyDescent="0.3">
      <c r="A134" s="57"/>
      <c r="B134" s="85"/>
      <c r="C134" s="83"/>
      <c r="D134" s="83"/>
      <c r="E134" s="83"/>
      <c r="F134" s="83"/>
      <c r="G134" s="83"/>
      <c r="H134" s="63"/>
    </row>
  </sheetData>
  <sheetProtection algorithmName="SHA-512" hashValue="yOoifQrQ+pYRZ70guxdjysFyYa1OBU3pNWhPZLTsSiFFsH2tYQo0RgRyfFuMTKO6BSZYJpoV8NLnVdj51ZNgRg==" saltValue="brnYlCIyxY3cnfzRSVaGQA==" spinCount="100000" sheet="1" objects="1" scenarios="1"/>
  <protectedRanges>
    <protectedRange sqref="C97 F112 F114 F119:F123" name="Produktionskosten"/>
    <protectedRange sqref="C82:C83" name="Transport"/>
    <protectedRange sqref="C75" name="Ernte"/>
    <protectedRange sqref="C66:C68" name="Pflanzenschutz"/>
    <protectedRange sqref="C58:C59" name="Saat und Walzen"/>
    <protectedRange sqref="C50:C51" name="Saatbettbereitung"/>
    <protectedRange sqref="C42:C43" name="Bodenbearbeitung"/>
    <protectedRange sqref="C33:C35" name="Zuggerät"/>
    <protectedRange sqref="C95:C97 C102" name="Trocknungsanlage"/>
  </protectedRanges>
  <mergeCells count="14">
    <mergeCell ref="B93:G93"/>
    <mergeCell ref="B107:G107"/>
    <mergeCell ref="B24:G25"/>
    <mergeCell ref="B28:G29"/>
    <mergeCell ref="B8:G22"/>
    <mergeCell ref="B90:C90"/>
    <mergeCell ref="B31:D31"/>
    <mergeCell ref="B40:D40"/>
    <mergeCell ref="B89:C89"/>
    <mergeCell ref="B80:D80"/>
    <mergeCell ref="B73:D73"/>
    <mergeCell ref="B64:D64"/>
    <mergeCell ref="B56:D56"/>
    <mergeCell ref="B48:D48"/>
  </mergeCells>
  <pageMargins left="0.7" right="0.7" top="0.78740157499999996" bottom="0.78740157499999996" header="0.3" footer="0.3"/>
  <pageSetup paperSize="9" scale="36" fitToWidth="0" orientation="portrait"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0000000}">
          <x14:formula1>
            <xm:f>'AK und Geräte'!$B$3:$B$6</xm:f>
          </x14:formula1>
          <xm:sqref>C33 C39</xm:sqref>
        </x14:dataValidation>
        <x14:dataValidation type="list" allowBlank="1" showInputMessage="1" showErrorMessage="1" xr:uid="{00000000-0002-0000-0000-000001000000}">
          <x14:formula1>
            <xm:f>'AK und Geräte'!$B$9:$B$16</xm:f>
          </x14:formula1>
          <xm:sqref>C34</xm:sqref>
        </x14:dataValidation>
        <x14:dataValidation type="list" allowBlank="1" showInputMessage="1" showErrorMessage="1" xr:uid="{00000000-0002-0000-0000-000002000000}">
          <x14:formula1>
            <xm:f>'AK und Geräte'!$B$17:$B$33</xm:f>
          </x14:formula1>
          <xm:sqref>C35</xm:sqref>
        </x14:dataValidation>
        <x14:dataValidation type="list" allowBlank="1" showInputMessage="1" showErrorMessage="1" xr:uid="{00000000-0002-0000-0000-000003000000}">
          <x14:formula1>
            <xm:f>Bodenbearbeitung!$A$8:$A$12</xm:f>
          </x14:formula1>
          <xm:sqref>C42</xm:sqref>
        </x14:dataValidation>
        <x14:dataValidation type="list" allowBlank="1" showInputMessage="1" showErrorMessage="1" xr:uid="{00000000-0002-0000-0000-000004000000}">
          <x14:formula1>
            <xm:f>Bodenbearbeitung!$A$13:$A$15</xm:f>
          </x14:formula1>
          <xm:sqref>C43</xm:sqref>
        </x14:dataValidation>
        <x14:dataValidation type="list" allowBlank="1" showInputMessage="1" showErrorMessage="1" xr:uid="{00000000-0002-0000-0000-000005000000}">
          <x14:formula1>
            <xm:f>Bodenbearbeitung!$A$25:$A$28</xm:f>
          </x14:formula1>
          <xm:sqref>C50</xm:sqref>
        </x14:dataValidation>
        <x14:dataValidation type="list" allowBlank="1" showInputMessage="1" showErrorMessage="1" xr:uid="{00000000-0002-0000-0000-000006000000}">
          <x14:formula1>
            <xm:f>Bodenbearbeitung!$A$17:$A$22</xm:f>
          </x14:formula1>
          <xm:sqref>C51</xm:sqref>
        </x14:dataValidation>
        <x14:dataValidation type="list" allowBlank="1" showInputMessage="1" showErrorMessage="1" xr:uid="{00000000-0002-0000-0000-000007000000}">
          <x14:formula1>
            <xm:f>'Saat und Pflege'!$A$4:$A$7</xm:f>
          </x14:formula1>
          <xm:sqref>C58</xm:sqref>
        </x14:dataValidation>
        <x14:dataValidation type="list" allowBlank="1" showInputMessage="1" showErrorMessage="1" xr:uid="{00000000-0002-0000-0000-000008000000}">
          <x14:formula1>
            <xm:f>'Ernte Getreide'!$A$4:$A$6</xm:f>
          </x14:formula1>
          <xm:sqref>C75</xm:sqref>
        </x14:dataValidation>
        <x14:dataValidation type="list" allowBlank="1" showInputMessage="1" showErrorMessage="1" xr:uid="{00000000-0002-0000-0000-000009000000}">
          <x14:formula1>
            <xm:f>Anhänger!$A$17:$A$22</xm:f>
          </x14:formula1>
          <xm:sqref>C82</xm:sqref>
        </x14:dataValidation>
        <x14:dataValidation type="list" allowBlank="1" showInputMessage="1" showErrorMessage="1" xr:uid="{00000000-0002-0000-0000-00000A000000}">
          <x14:formula1>
            <xm:f>Anhänger!$A$25:$A$28</xm:f>
          </x14:formula1>
          <xm:sqref>C83</xm:sqref>
        </x14:dataValidation>
        <x14:dataValidation type="list" allowBlank="1" showInputMessage="1" showErrorMessage="1" xr:uid="{00000000-0002-0000-0000-00000B000000}">
          <x14:formula1>
            <xm:f>Pflanzenschutz!$A$4:$A$8</xm:f>
          </x14:formula1>
          <xm:sqref>C66</xm:sqref>
        </x14:dataValidation>
        <x14:dataValidation type="list" allowBlank="1" showInputMessage="1" showErrorMessage="1" xr:uid="{00000000-0002-0000-0000-00000C000000}">
          <x14:formula1>
            <xm:f>'Saat und Pflege'!$A$37:$A$40</xm:f>
          </x14:formula1>
          <xm:sqref>C68</xm:sqref>
        </x14:dataValidation>
        <x14:dataValidation type="list" allowBlank="1" showInputMessage="1" showErrorMessage="1" xr:uid="{00000000-0002-0000-0000-00000D000000}">
          <x14:formula1>
            <xm:f>Bodenbearbeitung!$A$38:$A$42</xm:f>
          </x14:formula1>
          <xm:sqref>C59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76"/>
  <sheetViews>
    <sheetView workbookViewId="0">
      <selection activeCell="L9" sqref="L9"/>
    </sheetView>
  </sheetViews>
  <sheetFormatPr baseColWidth="10" defaultRowHeight="15" x14ac:dyDescent="0.25"/>
  <cols>
    <col min="2" max="2" width="38.140625" bestFit="1" customWidth="1"/>
  </cols>
  <sheetData>
    <row r="2" spans="1:7" ht="21" x14ac:dyDescent="0.35">
      <c r="B2" s="1" t="s">
        <v>7</v>
      </c>
      <c r="C2" s="2"/>
    </row>
    <row r="3" spans="1:7" x14ac:dyDescent="0.25">
      <c r="A3">
        <v>1</v>
      </c>
      <c r="B3" t="s">
        <v>203</v>
      </c>
      <c r="C3" s="2">
        <v>0</v>
      </c>
      <c r="F3">
        <v>0</v>
      </c>
      <c r="G3" s="2">
        <v>0</v>
      </c>
    </row>
    <row r="4" spans="1:7" x14ac:dyDescent="0.25">
      <c r="A4">
        <v>2</v>
      </c>
      <c r="B4" t="s">
        <v>7</v>
      </c>
      <c r="C4" s="2">
        <v>13</v>
      </c>
      <c r="F4">
        <v>1</v>
      </c>
      <c r="G4" s="2">
        <v>13</v>
      </c>
    </row>
    <row r="5" spans="1:7" x14ac:dyDescent="0.25">
      <c r="A5">
        <v>3</v>
      </c>
      <c r="B5" t="s">
        <v>8</v>
      </c>
      <c r="C5" s="2">
        <v>15</v>
      </c>
      <c r="F5">
        <v>2</v>
      </c>
      <c r="G5" s="2">
        <v>15</v>
      </c>
    </row>
    <row r="6" spans="1:7" x14ac:dyDescent="0.25">
      <c r="A6">
        <v>4</v>
      </c>
      <c r="B6" t="s">
        <v>9</v>
      </c>
      <c r="C6" s="2">
        <v>16</v>
      </c>
      <c r="F6">
        <v>3</v>
      </c>
      <c r="G6" s="2">
        <v>16</v>
      </c>
    </row>
    <row r="7" spans="1:7" x14ac:dyDescent="0.25">
      <c r="C7" s="2"/>
    </row>
    <row r="8" spans="1:7" ht="21" x14ac:dyDescent="0.35">
      <c r="B8" s="1" t="s">
        <v>1</v>
      </c>
      <c r="C8" s="2"/>
    </row>
    <row r="9" spans="1:7" x14ac:dyDescent="0.25">
      <c r="A9">
        <v>1</v>
      </c>
      <c r="B9" t="s">
        <v>10</v>
      </c>
      <c r="C9" s="2">
        <v>0</v>
      </c>
    </row>
    <row r="10" spans="1:7" x14ac:dyDescent="0.25">
      <c r="A10">
        <v>2</v>
      </c>
      <c r="B10" t="s">
        <v>11</v>
      </c>
      <c r="C10" s="2">
        <v>13.3</v>
      </c>
    </row>
    <row r="11" spans="1:7" x14ac:dyDescent="0.25">
      <c r="A11">
        <v>3</v>
      </c>
      <c r="B11" t="s">
        <v>12</v>
      </c>
      <c r="C11" s="2">
        <v>14.7</v>
      </c>
    </row>
    <row r="12" spans="1:7" x14ac:dyDescent="0.25">
      <c r="A12">
        <v>4</v>
      </c>
      <c r="B12" t="s">
        <v>13</v>
      </c>
      <c r="C12" s="2">
        <v>16.899999999999999</v>
      </c>
    </row>
    <row r="13" spans="1:7" x14ac:dyDescent="0.25">
      <c r="A13">
        <v>5</v>
      </c>
      <c r="B13" t="s">
        <v>14</v>
      </c>
      <c r="C13" s="2">
        <v>19.100000000000001</v>
      </c>
    </row>
    <row r="14" spans="1:7" x14ac:dyDescent="0.25">
      <c r="A14">
        <v>6</v>
      </c>
      <c r="B14" t="s">
        <v>15</v>
      </c>
      <c r="C14" s="2">
        <v>22.1</v>
      </c>
    </row>
    <row r="15" spans="1:7" x14ac:dyDescent="0.25">
      <c r="A15">
        <v>7</v>
      </c>
      <c r="B15" t="s">
        <v>16</v>
      </c>
      <c r="C15" s="2">
        <v>23.9</v>
      </c>
    </row>
    <row r="16" spans="1:7" x14ac:dyDescent="0.25">
      <c r="A16">
        <v>8</v>
      </c>
      <c r="B16" t="s">
        <v>17</v>
      </c>
      <c r="C16" s="2">
        <v>26.3</v>
      </c>
    </row>
    <row r="17" spans="1:7" x14ac:dyDescent="0.25">
      <c r="B17" t="s">
        <v>10</v>
      </c>
      <c r="C17" s="2"/>
      <c r="F17">
        <v>0</v>
      </c>
      <c r="G17" s="2">
        <v>0</v>
      </c>
    </row>
    <row r="18" spans="1:7" x14ac:dyDescent="0.25">
      <c r="A18">
        <v>9</v>
      </c>
      <c r="B18" t="s">
        <v>18</v>
      </c>
      <c r="C18" s="2">
        <v>15.5</v>
      </c>
      <c r="F18">
        <v>1</v>
      </c>
      <c r="G18" s="2">
        <v>15.5</v>
      </c>
    </row>
    <row r="19" spans="1:7" x14ac:dyDescent="0.25">
      <c r="A19">
        <v>10</v>
      </c>
      <c r="B19" t="s">
        <v>19</v>
      </c>
      <c r="C19" s="2">
        <v>17.899999999999999</v>
      </c>
      <c r="F19">
        <v>2</v>
      </c>
      <c r="G19" s="2">
        <v>17.899999999999999</v>
      </c>
    </row>
    <row r="20" spans="1:7" x14ac:dyDescent="0.25">
      <c r="A20">
        <v>11</v>
      </c>
      <c r="B20" t="s">
        <v>20</v>
      </c>
      <c r="C20" s="2">
        <v>19.8</v>
      </c>
      <c r="F20">
        <v>3</v>
      </c>
      <c r="G20" s="2">
        <v>19.8</v>
      </c>
    </row>
    <row r="21" spans="1:7" x14ac:dyDescent="0.25">
      <c r="A21">
        <v>12</v>
      </c>
      <c r="B21" t="s">
        <v>21</v>
      </c>
      <c r="C21" s="2">
        <v>22.5</v>
      </c>
      <c r="F21">
        <v>4</v>
      </c>
      <c r="G21" s="2">
        <v>22.5</v>
      </c>
    </row>
    <row r="22" spans="1:7" x14ac:dyDescent="0.25">
      <c r="A22">
        <v>13</v>
      </c>
      <c r="B22" t="s">
        <v>22</v>
      </c>
      <c r="C22" s="2">
        <v>24.8</v>
      </c>
      <c r="F22">
        <v>5</v>
      </c>
      <c r="G22" s="2">
        <v>24.8</v>
      </c>
    </row>
    <row r="23" spans="1:7" x14ac:dyDescent="0.25">
      <c r="A23">
        <v>14</v>
      </c>
      <c r="B23" t="s">
        <v>23</v>
      </c>
      <c r="C23" s="2">
        <v>28.2</v>
      </c>
      <c r="F23">
        <v>6</v>
      </c>
      <c r="G23" s="2">
        <v>28.2</v>
      </c>
    </row>
    <row r="24" spans="1:7" x14ac:dyDescent="0.25">
      <c r="A24">
        <v>15</v>
      </c>
      <c r="B24" t="s">
        <v>24</v>
      </c>
      <c r="C24" s="2">
        <v>31</v>
      </c>
      <c r="F24">
        <v>7</v>
      </c>
      <c r="G24" s="2">
        <v>31</v>
      </c>
    </row>
    <row r="25" spans="1:7" x14ac:dyDescent="0.25">
      <c r="A25">
        <v>16</v>
      </c>
      <c r="B25" t="s">
        <v>25</v>
      </c>
      <c r="C25" s="2">
        <v>34.6</v>
      </c>
      <c r="F25">
        <v>8</v>
      </c>
      <c r="G25" s="2">
        <v>34.6</v>
      </c>
    </row>
    <row r="26" spans="1:7" x14ac:dyDescent="0.25">
      <c r="A26">
        <v>17</v>
      </c>
      <c r="B26" t="s">
        <v>26</v>
      </c>
      <c r="C26" s="2">
        <v>36.9</v>
      </c>
      <c r="F26">
        <v>9</v>
      </c>
      <c r="G26" s="2">
        <v>36.9</v>
      </c>
    </row>
    <row r="27" spans="1:7" x14ac:dyDescent="0.25">
      <c r="A27">
        <v>18</v>
      </c>
      <c r="B27" t="s">
        <v>27</v>
      </c>
      <c r="C27" s="2">
        <v>41.9</v>
      </c>
      <c r="F27">
        <v>10</v>
      </c>
      <c r="G27" s="2">
        <v>41.9</v>
      </c>
    </row>
    <row r="28" spans="1:7" x14ac:dyDescent="0.25">
      <c r="A28">
        <v>19</v>
      </c>
      <c r="B28" t="s">
        <v>28</v>
      </c>
      <c r="C28" s="2">
        <v>46.4</v>
      </c>
      <c r="F28">
        <v>11</v>
      </c>
      <c r="G28" s="2">
        <v>46.4</v>
      </c>
    </row>
    <row r="29" spans="1:7" x14ac:dyDescent="0.25">
      <c r="A29">
        <v>20</v>
      </c>
      <c r="B29" t="s">
        <v>29</v>
      </c>
      <c r="C29" s="2">
        <v>53</v>
      </c>
      <c r="F29">
        <v>12</v>
      </c>
      <c r="G29" s="2">
        <v>53</v>
      </c>
    </row>
    <row r="30" spans="1:7" x14ac:dyDescent="0.25">
      <c r="A30">
        <v>21</v>
      </c>
      <c r="B30" t="s">
        <v>30</v>
      </c>
      <c r="C30" s="2">
        <v>59</v>
      </c>
      <c r="F30">
        <v>13</v>
      </c>
      <c r="G30" s="2">
        <v>59</v>
      </c>
    </row>
    <row r="31" spans="1:7" x14ac:dyDescent="0.25">
      <c r="A31">
        <v>22</v>
      </c>
      <c r="B31" t="s">
        <v>31</v>
      </c>
      <c r="C31" s="2">
        <v>68.5</v>
      </c>
      <c r="F31">
        <v>14</v>
      </c>
      <c r="G31" s="2">
        <v>68.5</v>
      </c>
    </row>
    <row r="32" spans="1:7" x14ac:dyDescent="0.25">
      <c r="A32">
        <v>23</v>
      </c>
      <c r="B32" t="s">
        <v>32</v>
      </c>
      <c r="C32" s="2">
        <v>77.599999999999994</v>
      </c>
      <c r="F32">
        <v>15</v>
      </c>
      <c r="G32" s="2">
        <v>77.599999999999994</v>
      </c>
    </row>
    <row r="33" spans="1:7" x14ac:dyDescent="0.25">
      <c r="A33">
        <v>24</v>
      </c>
      <c r="B33" t="s">
        <v>33</v>
      </c>
      <c r="C33" s="2">
        <v>85.4</v>
      </c>
      <c r="F33">
        <v>16</v>
      </c>
      <c r="G33" s="2">
        <v>85.4</v>
      </c>
    </row>
    <row r="34" spans="1:7" x14ac:dyDescent="0.25">
      <c r="A34">
        <v>25</v>
      </c>
      <c r="B34" t="s">
        <v>34</v>
      </c>
      <c r="C34" s="2">
        <v>23.1</v>
      </c>
    </row>
    <row r="35" spans="1:7" x14ac:dyDescent="0.25">
      <c r="A35">
        <v>26</v>
      </c>
      <c r="B35" t="s">
        <v>35</v>
      </c>
      <c r="C35" s="2">
        <v>28.1</v>
      </c>
    </row>
    <row r="36" spans="1:7" x14ac:dyDescent="0.25">
      <c r="A36">
        <v>27</v>
      </c>
      <c r="B36" t="s">
        <v>36</v>
      </c>
      <c r="C36" s="2">
        <v>33.1</v>
      </c>
    </row>
    <row r="37" spans="1:7" x14ac:dyDescent="0.25">
      <c r="A37">
        <v>28</v>
      </c>
      <c r="B37" t="s">
        <v>37</v>
      </c>
      <c r="C37" s="2">
        <v>34.1</v>
      </c>
    </row>
    <row r="38" spans="1:7" x14ac:dyDescent="0.25">
      <c r="A38">
        <v>29</v>
      </c>
      <c r="B38" t="s">
        <v>38</v>
      </c>
      <c r="C38" s="2">
        <v>40.5</v>
      </c>
    </row>
    <row r="39" spans="1:7" x14ac:dyDescent="0.25">
      <c r="A39">
        <v>30</v>
      </c>
      <c r="B39" t="s">
        <v>39</v>
      </c>
      <c r="C39" s="2">
        <v>40.5</v>
      </c>
    </row>
    <row r="40" spans="1:7" x14ac:dyDescent="0.25">
      <c r="A40">
        <v>31</v>
      </c>
      <c r="B40" t="s">
        <v>40</v>
      </c>
      <c r="C40" s="2">
        <v>45.3</v>
      </c>
    </row>
    <row r="41" spans="1:7" x14ac:dyDescent="0.25">
      <c r="A41">
        <v>32</v>
      </c>
      <c r="B41" t="s">
        <v>41</v>
      </c>
      <c r="C41" s="2">
        <v>37.5</v>
      </c>
    </row>
    <row r="42" spans="1:7" x14ac:dyDescent="0.25">
      <c r="A42">
        <v>33</v>
      </c>
      <c r="B42" t="s">
        <v>42</v>
      </c>
      <c r="C42" s="2">
        <v>41.8</v>
      </c>
    </row>
    <row r="43" spans="1:7" x14ac:dyDescent="0.25">
      <c r="A43">
        <v>34</v>
      </c>
      <c r="B43" t="s">
        <v>43</v>
      </c>
      <c r="C43" s="2">
        <v>50.4</v>
      </c>
    </row>
    <row r="44" spans="1:7" x14ac:dyDescent="0.25">
      <c r="A44">
        <v>35</v>
      </c>
      <c r="B44" t="s">
        <v>44</v>
      </c>
      <c r="C44" s="2">
        <v>57.2</v>
      </c>
    </row>
    <row r="45" spans="1:7" x14ac:dyDescent="0.25">
      <c r="A45">
        <v>36</v>
      </c>
      <c r="B45" t="s">
        <v>45</v>
      </c>
      <c r="C45" s="2">
        <v>60</v>
      </c>
    </row>
    <row r="46" spans="1:7" x14ac:dyDescent="0.25">
      <c r="A46">
        <v>37</v>
      </c>
      <c r="B46" t="s">
        <v>46</v>
      </c>
      <c r="C46" s="2">
        <v>64.599999999999994</v>
      </c>
    </row>
    <row r="47" spans="1:7" x14ac:dyDescent="0.25">
      <c r="A47">
        <v>38</v>
      </c>
      <c r="B47" t="s">
        <v>47</v>
      </c>
      <c r="C47" s="2">
        <v>27.6</v>
      </c>
    </row>
    <row r="48" spans="1:7" x14ac:dyDescent="0.25">
      <c r="A48">
        <v>39</v>
      </c>
      <c r="B48" t="s">
        <v>48</v>
      </c>
      <c r="C48" s="2">
        <v>34.299999999999997</v>
      </c>
    </row>
    <row r="49" spans="1:3" x14ac:dyDescent="0.25">
      <c r="A49">
        <v>40</v>
      </c>
      <c r="B49" t="s">
        <v>49</v>
      </c>
      <c r="C49" s="2">
        <v>38.4</v>
      </c>
    </row>
    <row r="50" spans="1:3" x14ac:dyDescent="0.25">
      <c r="A50">
        <v>41</v>
      </c>
      <c r="B50" t="s">
        <v>50</v>
      </c>
      <c r="C50" s="2">
        <v>44.7</v>
      </c>
    </row>
    <row r="51" spans="1:3" x14ac:dyDescent="0.25">
      <c r="A51">
        <v>42</v>
      </c>
      <c r="B51" t="s">
        <v>51</v>
      </c>
      <c r="C51" s="2">
        <v>28</v>
      </c>
    </row>
    <row r="52" spans="1:3" x14ac:dyDescent="0.25">
      <c r="A52">
        <v>43</v>
      </c>
      <c r="B52" t="s">
        <v>52</v>
      </c>
      <c r="C52" s="2">
        <v>32.200000000000003</v>
      </c>
    </row>
    <row r="53" spans="1:3" x14ac:dyDescent="0.25">
      <c r="A53">
        <v>44</v>
      </c>
      <c r="B53" t="s">
        <v>53</v>
      </c>
      <c r="C53" s="2">
        <v>40</v>
      </c>
    </row>
    <row r="54" spans="1:3" x14ac:dyDescent="0.25">
      <c r="A54">
        <v>45</v>
      </c>
      <c r="B54" t="s">
        <v>54</v>
      </c>
      <c r="C54" s="2">
        <v>42.9</v>
      </c>
    </row>
    <row r="55" spans="1:3" x14ac:dyDescent="0.25">
      <c r="A55">
        <v>46</v>
      </c>
      <c r="B55" t="s">
        <v>55</v>
      </c>
      <c r="C55" s="2">
        <v>49.8</v>
      </c>
    </row>
    <row r="56" spans="1:3" x14ac:dyDescent="0.25">
      <c r="A56">
        <v>47</v>
      </c>
      <c r="B56" t="s">
        <v>56</v>
      </c>
      <c r="C56" s="2">
        <v>54</v>
      </c>
    </row>
    <row r="57" spans="1:3" x14ac:dyDescent="0.25">
      <c r="A57">
        <v>48</v>
      </c>
      <c r="B57" t="s">
        <v>57</v>
      </c>
      <c r="C57" s="2">
        <v>15</v>
      </c>
    </row>
    <row r="58" spans="1:3" x14ac:dyDescent="0.25">
      <c r="A58">
        <v>49</v>
      </c>
      <c r="B58" t="s">
        <v>58</v>
      </c>
      <c r="C58" s="2">
        <v>24.3</v>
      </c>
    </row>
    <row r="59" spans="1:3" x14ac:dyDescent="0.25">
      <c r="A59">
        <v>50</v>
      </c>
      <c r="B59" t="s">
        <v>59</v>
      </c>
      <c r="C59" s="2">
        <v>30</v>
      </c>
    </row>
    <row r="60" spans="1:3" x14ac:dyDescent="0.25">
      <c r="A60">
        <v>51</v>
      </c>
      <c r="B60" t="s">
        <v>60</v>
      </c>
      <c r="C60" s="2">
        <v>38.1</v>
      </c>
    </row>
    <row r="61" spans="1:3" x14ac:dyDescent="0.25">
      <c r="A61">
        <v>52</v>
      </c>
      <c r="B61" t="s">
        <v>61</v>
      </c>
      <c r="C61" s="2">
        <v>54.8</v>
      </c>
    </row>
    <row r="62" spans="1:3" x14ac:dyDescent="0.25">
      <c r="A62">
        <v>53</v>
      </c>
      <c r="B62" t="s">
        <v>62</v>
      </c>
      <c r="C62" s="2">
        <v>10.4</v>
      </c>
    </row>
    <row r="63" spans="1:3" x14ac:dyDescent="0.25">
      <c r="A63">
        <v>54</v>
      </c>
      <c r="B63" t="s">
        <v>63</v>
      </c>
      <c r="C63" s="2">
        <v>9.6999999999999993</v>
      </c>
    </row>
    <row r="64" spans="1:3" x14ac:dyDescent="0.25">
      <c r="A64">
        <v>55</v>
      </c>
      <c r="B64" t="s">
        <v>64</v>
      </c>
      <c r="C64" s="2">
        <v>4.5999999999999996</v>
      </c>
    </row>
    <row r="65" spans="1:3" x14ac:dyDescent="0.25">
      <c r="A65">
        <v>56</v>
      </c>
      <c r="B65" t="s">
        <v>65</v>
      </c>
      <c r="C65" s="2">
        <v>6.3</v>
      </c>
    </row>
    <row r="66" spans="1:3" x14ac:dyDescent="0.25">
      <c r="A66">
        <v>57</v>
      </c>
      <c r="B66" t="s">
        <v>66</v>
      </c>
      <c r="C66" s="2">
        <v>6.3</v>
      </c>
    </row>
    <row r="67" spans="1:3" x14ac:dyDescent="0.25">
      <c r="A67">
        <v>58</v>
      </c>
      <c r="B67" t="s">
        <v>67</v>
      </c>
      <c r="C67" s="2">
        <v>4</v>
      </c>
    </row>
    <row r="68" spans="1:3" x14ac:dyDescent="0.25">
      <c r="A68">
        <v>59</v>
      </c>
      <c r="B68" t="s">
        <v>68</v>
      </c>
      <c r="C68" s="2">
        <v>6.9</v>
      </c>
    </row>
    <row r="69" spans="1:3" x14ac:dyDescent="0.25">
      <c r="A69">
        <v>60</v>
      </c>
      <c r="B69" t="s">
        <v>69</v>
      </c>
      <c r="C69" s="2">
        <v>10.3</v>
      </c>
    </row>
    <row r="70" spans="1:3" x14ac:dyDescent="0.25">
      <c r="A70">
        <v>61</v>
      </c>
      <c r="B70" t="s">
        <v>70</v>
      </c>
      <c r="C70" s="2">
        <v>3</v>
      </c>
    </row>
    <row r="71" spans="1:3" x14ac:dyDescent="0.25">
      <c r="A71">
        <v>62</v>
      </c>
      <c r="B71" t="s">
        <v>71</v>
      </c>
      <c r="C71" s="2">
        <v>4.5</v>
      </c>
    </row>
    <row r="72" spans="1:3" x14ac:dyDescent="0.25">
      <c r="A72">
        <v>63</v>
      </c>
      <c r="B72" t="s">
        <v>72</v>
      </c>
      <c r="C72" s="2">
        <v>7</v>
      </c>
    </row>
    <row r="73" spans="1:3" x14ac:dyDescent="0.25">
      <c r="A73">
        <v>64</v>
      </c>
      <c r="B73" t="s">
        <v>73</v>
      </c>
      <c r="C73" s="2">
        <v>3.9</v>
      </c>
    </row>
    <row r="74" spans="1:3" x14ac:dyDescent="0.25">
      <c r="A74">
        <v>65</v>
      </c>
      <c r="B74" t="s">
        <v>74</v>
      </c>
      <c r="C74" s="2">
        <v>4</v>
      </c>
    </row>
    <row r="75" spans="1:3" x14ac:dyDescent="0.25">
      <c r="A75">
        <v>66</v>
      </c>
      <c r="B75" t="s">
        <v>75</v>
      </c>
      <c r="C75" s="2">
        <v>7.8</v>
      </c>
    </row>
    <row r="76" spans="1:3" x14ac:dyDescent="0.25">
      <c r="A76">
        <v>67</v>
      </c>
      <c r="C76" s="2"/>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48"/>
  <sheetViews>
    <sheetView topLeftCell="A8" workbookViewId="0">
      <selection activeCell="L23" sqref="L23"/>
    </sheetView>
  </sheetViews>
  <sheetFormatPr baseColWidth="10" defaultRowHeight="15" x14ac:dyDescent="0.25"/>
  <cols>
    <col min="1" max="1" width="48.42578125" bestFit="1" customWidth="1"/>
  </cols>
  <sheetData>
    <row r="2" spans="1:11" ht="21" x14ac:dyDescent="0.35">
      <c r="A2" s="1" t="s">
        <v>0</v>
      </c>
      <c r="B2" s="2"/>
    </row>
    <row r="3" spans="1:11" x14ac:dyDescent="0.25">
      <c r="B3" s="2"/>
    </row>
    <row r="4" spans="1:11" x14ac:dyDescent="0.25">
      <c r="A4" t="s">
        <v>76</v>
      </c>
      <c r="B4" s="2">
        <v>5.4</v>
      </c>
    </row>
    <row r="5" spans="1:11" x14ac:dyDescent="0.25">
      <c r="A5" t="s">
        <v>77</v>
      </c>
      <c r="B5" s="2">
        <v>9.1</v>
      </c>
    </row>
    <row r="6" spans="1:11" x14ac:dyDescent="0.25">
      <c r="A6" t="s">
        <v>78</v>
      </c>
      <c r="B6" s="2">
        <v>9.9</v>
      </c>
    </row>
    <row r="7" spans="1:11" x14ac:dyDescent="0.25">
      <c r="A7" t="s">
        <v>261</v>
      </c>
      <c r="B7" s="2">
        <v>12.9</v>
      </c>
    </row>
    <row r="8" spans="1:11" x14ac:dyDescent="0.25">
      <c r="A8" t="s">
        <v>218</v>
      </c>
      <c r="B8" s="2"/>
      <c r="E8">
        <v>0</v>
      </c>
      <c r="F8" s="2">
        <v>0</v>
      </c>
    </row>
    <row r="9" spans="1:11" x14ac:dyDescent="0.25">
      <c r="A9" t="s">
        <v>79</v>
      </c>
      <c r="B9" s="2">
        <v>12.3</v>
      </c>
      <c r="E9">
        <v>1</v>
      </c>
      <c r="F9" s="2">
        <v>12.3</v>
      </c>
    </row>
    <row r="10" spans="1:11" x14ac:dyDescent="0.25">
      <c r="A10" t="s">
        <v>80</v>
      </c>
      <c r="B10" s="2">
        <v>23</v>
      </c>
      <c r="E10">
        <v>2</v>
      </c>
      <c r="F10" s="2">
        <v>23</v>
      </c>
    </row>
    <row r="11" spans="1:11" x14ac:dyDescent="0.25">
      <c r="A11" t="s">
        <v>81</v>
      </c>
      <c r="B11" s="2">
        <v>28.4</v>
      </c>
      <c r="E11">
        <v>3</v>
      </c>
      <c r="F11" s="2">
        <v>28.4</v>
      </c>
    </row>
    <row r="12" spans="1:11" x14ac:dyDescent="0.25">
      <c r="A12" t="s">
        <v>82</v>
      </c>
      <c r="B12" s="2">
        <v>35.799999999999997</v>
      </c>
      <c r="E12">
        <v>4</v>
      </c>
      <c r="F12" s="2">
        <v>35.799999999999997</v>
      </c>
      <c r="K12" t="e">
        <f>IF(B12=Bodenbearbeitung!A8,0,WENN)</f>
        <v>#NAME?</v>
      </c>
    </row>
    <row r="13" spans="1:11" x14ac:dyDescent="0.25">
      <c r="A13" t="s">
        <v>219</v>
      </c>
      <c r="E13">
        <v>0</v>
      </c>
      <c r="F13" s="2">
        <v>0</v>
      </c>
    </row>
    <row r="14" spans="1:11" x14ac:dyDescent="0.25">
      <c r="A14" t="s">
        <v>83</v>
      </c>
      <c r="B14" s="2">
        <v>6.1</v>
      </c>
      <c r="E14">
        <v>1</v>
      </c>
      <c r="F14" s="2">
        <v>6.1</v>
      </c>
    </row>
    <row r="15" spans="1:11" x14ac:dyDescent="0.25">
      <c r="A15" t="s">
        <v>84</v>
      </c>
      <c r="B15" s="2">
        <v>2</v>
      </c>
      <c r="E15">
        <v>2</v>
      </c>
      <c r="F15" s="2">
        <v>2</v>
      </c>
    </row>
    <row r="16" spans="1:11" x14ac:dyDescent="0.25">
      <c r="A16" t="s">
        <v>85</v>
      </c>
      <c r="B16" s="2">
        <v>5.5</v>
      </c>
    </row>
    <row r="17" spans="1:6" x14ac:dyDescent="0.25">
      <c r="A17" t="s">
        <v>218</v>
      </c>
      <c r="B17" s="2"/>
      <c r="E17">
        <v>0</v>
      </c>
      <c r="F17" s="2">
        <v>0</v>
      </c>
    </row>
    <row r="18" spans="1:6" x14ac:dyDescent="0.25">
      <c r="A18" t="s">
        <v>86</v>
      </c>
      <c r="B18" s="2">
        <v>7.9</v>
      </c>
      <c r="E18">
        <v>1</v>
      </c>
      <c r="F18" s="2">
        <v>7.9</v>
      </c>
    </row>
    <row r="19" spans="1:6" x14ac:dyDescent="0.25">
      <c r="A19" t="s">
        <v>87</v>
      </c>
      <c r="B19" s="2">
        <v>8.8000000000000007</v>
      </c>
      <c r="E19">
        <v>2</v>
      </c>
      <c r="F19" s="2">
        <v>8.8000000000000007</v>
      </c>
    </row>
    <row r="20" spans="1:6" x14ac:dyDescent="0.25">
      <c r="A20" t="s">
        <v>88</v>
      </c>
      <c r="B20" s="2">
        <v>11.3</v>
      </c>
      <c r="E20">
        <v>3</v>
      </c>
      <c r="F20" s="2">
        <v>11.3</v>
      </c>
    </row>
    <row r="21" spans="1:6" x14ac:dyDescent="0.25">
      <c r="A21" t="s">
        <v>89</v>
      </c>
      <c r="B21" s="2">
        <v>13.3</v>
      </c>
      <c r="E21">
        <v>4</v>
      </c>
      <c r="F21" s="2">
        <v>13.3</v>
      </c>
    </row>
    <row r="22" spans="1:6" x14ac:dyDescent="0.25">
      <c r="A22" t="s">
        <v>90</v>
      </c>
      <c r="B22" s="2">
        <v>16</v>
      </c>
      <c r="E22">
        <v>5</v>
      </c>
      <c r="F22" s="2">
        <v>16</v>
      </c>
    </row>
    <row r="23" spans="1:6" x14ac:dyDescent="0.25">
      <c r="A23" t="s">
        <v>91</v>
      </c>
      <c r="B23" s="2">
        <v>16.7</v>
      </c>
    </row>
    <row r="24" spans="1:6" x14ac:dyDescent="0.25">
      <c r="A24" t="s">
        <v>92</v>
      </c>
      <c r="B24" s="2">
        <v>18.2</v>
      </c>
    </row>
    <row r="25" spans="1:6" x14ac:dyDescent="0.25">
      <c r="A25" t="s">
        <v>218</v>
      </c>
      <c r="B25" s="2"/>
      <c r="E25">
        <v>0</v>
      </c>
      <c r="F25" s="2">
        <v>0</v>
      </c>
    </row>
    <row r="26" spans="1:6" x14ac:dyDescent="0.25">
      <c r="A26" t="s">
        <v>262</v>
      </c>
      <c r="B26" s="2">
        <v>16.399999999999999</v>
      </c>
      <c r="E26">
        <v>1</v>
      </c>
      <c r="F26" s="2">
        <v>16.399999999999999</v>
      </c>
    </row>
    <row r="27" spans="1:6" x14ac:dyDescent="0.25">
      <c r="A27" t="s">
        <v>263</v>
      </c>
      <c r="B27" s="2">
        <v>19.100000000000001</v>
      </c>
      <c r="E27">
        <v>2</v>
      </c>
      <c r="F27" s="2">
        <v>19.100000000000001</v>
      </c>
    </row>
    <row r="28" spans="1:6" x14ac:dyDescent="0.25">
      <c r="A28" t="s">
        <v>93</v>
      </c>
      <c r="B28" s="2">
        <v>30.7</v>
      </c>
      <c r="E28">
        <v>3</v>
      </c>
      <c r="F28" s="2">
        <v>30.7</v>
      </c>
    </row>
    <row r="29" spans="1:6" x14ac:dyDescent="0.25">
      <c r="A29" t="s">
        <v>94</v>
      </c>
      <c r="B29" s="2">
        <v>17.399999999999999</v>
      </c>
    </row>
    <row r="30" spans="1:6" x14ac:dyDescent="0.25">
      <c r="A30" t="s">
        <v>95</v>
      </c>
      <c r="B30" s="2">
        <v>19.100000000000001</v>
      </c>
    </row>
    <row r="31" spans="1:6" x14ac:dyDescent="0.25">
      <c r="A31" t="s">
        <v>96</v>
      </c>
      <c r="B31" s="2">
        <v>11.6</v>
      </c>
    </row>
    <row r="32" spans="1:6" x14ac:dyDescent="0.25">
      <c r="A32" t="s">
        <v>97</v>
      </c>
      <c r="B32" s="2">
        <v>17</v>
      </c>
    </row>
    <row r="33" spans="1:6" x14ac:dyDescent="0.25">
      <c r="A33" t="s">
        <v>98</v>
      </c>
      <c r="B33" s="2">
        <v>19.8</v>
      </c>
    </row>
    <row r="34" spans="1:6" x14ac:dyDescent="0.25">
      <c r="A34" t="s">
        <v>99</v>
      </c>
      <c r="B34" s="2">
        <v>29</v>
      </c>
    </row>
    <row r="35" spans="1:6" x14ac:dyDescent="0.25">
      <c r="A35" t="s">
        <v>100</v>
      </c>
      <c r="B35" s="2">
        <v>38.6</v>
      </c>
    </row>
    <row r="36" spans="1:6" x14ac:dyDescent="0.25">
      <c r="A36" t="s">
        <v>101</v>
      </c>
      <c r="B36" s="2">
        <v>10.199999999999999</v>
      </c>
    </row>
    <row r="37" spans="1:6" x14ac:dyDescent="0.25">
      <c r="A37" t="s">
        <v>102</v>
      </c>
      <c r="B37" s="2">
        <v>18.3</v>
      </c>
    </row>
    <row r="38" spans="1:6" x14ac:dyDescent="0.25">
      <c r="A38" t="s">
        <v>218</v>
      </c>
      <c r="B38" s="2"/>
      <c r="E38">
        <v>0</v>
      </c>
      <c r="F38" s="2">
        <v>0</v>
      </c>
    </row>
    <row r="39" spans="1:6" x14ac:dyDescent="0.25">
      <c r="A39" t="s">
        <v>103</v>
      </c>
      <c r="B39" s="2">
        <v>3.6</v>
      </c>
      <c r="E39">
        <v>1</v>
      </c>
      <c r="F39" s="2">
        <v>3.6</v>
      </c>
    </row>
    <row r="40" spans="1:6" x14ac:dyDescent="0.25">
      <c r="A40" t="s">
        <v>104</v>
      </c>
      <c r="B40" s="2">
        <v>3.9</v>
      </c>
      <c r="E40">
        <v>2</v>
      </c>
      <c r="F40" s="2">
        <v>3.9</v>
      </c>
    </row>
    <row r="41" spans="1:6" x14ac:dyDescent="0.25">
      <c r="A41" t="s">
        <v>105</v>
      </c>
      <c r="B41" s="2">
        <v>3.5</v>
      </c>
      <c r="E41">
        <v>3</v>
      </c>
      <c r="F41" s="2">
        <v>3.5</v>
      </c>
    </row>
    <row r="42" spans="1:6" x14ac:dyDescent="0.25">
      <c r="A42" t="s">
        <v>106</v>
      </c>
      <c r="B42" s="2">
        <v>3.7</v>
      </c>
      <c r="E42">
        <v>4</v>
      </c>
      <c r="F42" s="2">
        <v>3.7</v>
      </c>
    </row>
    <row r="43" spans="1:6" x14ac:dyDescent="0.25">
      <c r="A43" t="s">
        <v>107</v>
      </c>
      <c r="B43" s="2">
        <v>45.2</v>
      </c>
    </row>
    <row r="44" spans="1:6" x14ac:dyDescent="0.25">
      <c r="A44" t="s">
        <v>108</v>
      </c>
      <c r="B44" s="2">
        <v>51.1</v>
      </c>
    </row>
    <row r="45" spans="1:6" x14ac:dyDescent="0.25">
      <c r="A45" t="s">
        <v>109</v>
      </c>
      <c r="B45" s="2">
        <v>21.7</v>
      </c>
    </row>
    <row r="46" spans="1:6" x14ac:dyDescent="0.25">
      <c r="B46" s="2"/>
    </row>
    <row r="47" spans="1:6" x14ac:dyDescent="0.25">
      <c r="B47" s="2"/>
    </row>
    <row r="48" spans="1:6" x14ac:dyDescent="0.25">
      <c r="B48" s="2"/>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56"/>
  <sheetViews>
    <sheetView workbookViewId="0">
      <selection activeCell="B55" sqref="B55"/>
    </sheetView>
  </sheetViews>
  <sheetFormatPr baseColWidth="10" defaultRowHeight="15" x14ac:dyDescent="0.25"/>
  <cols>
    <col min="1" max="1" width="48.140625" bestFit="1" customWidth="1"/>
  </cols>
  <sheetData>
    <row r="2" spans="1:6" ht="23.25" x14ac:dyDescent="0.35">
      <c r="A2" s="3" t="s">
        <v>110</v>
      </c>
      <c r="B2" s="2"/>
    </row>
    <row r="3" spans="1:6" ht="23.25" x14ac:dyDescent="0.35">
      <c r="A3" s="3"/>
      <c r="B3" s="2"/>
    </row>
    <row r="4" spans="1:6" x14ac:dyDescent="0.25">
      <c r="A4" t="s">
        <v>218</v>
      </c>
      <c r="B4" s="2"/>
      <c r="E4">
        <v>0</v>
      </c>
      <c r="F4" s="2">
        <v>0</v>
      </c>
    </row>
    <row r="5" spans="1:6" x14ac:dyDescent="0.25">
      <c r="A5" t="s">
        <v>111</v>
      </c>
      <c r="B5" s="2">
        <v>7.3</v>
      </c>
      <c r="E5">
        <v>1</v>
      </c>
      <c r="F5" s="2">
        <v>7.3</v>
      </c>
    </row>
    <row r="6" spans="1:6" x14ac:dyDescent="0.25">
      <c r="A6" t="s">
        <v>112</v>
      </c>
      <c r="B6" s="2">
        <v>10.1</v>
      </c>
      <c r="E6">
        <v>2</v>
      </c>
      <c r="F6" s="2">
        <v>9.8000000000000007</v>
      </c>
    </row>
    <row r="7" spans="1:6" x14ac:dyDescent="0.25">
      <c r="A7" t="s">
        <v>113</v>
      </c>
      <c r="B7" s="2">
        <v>11.7</v>
      </c>
      <c r="E7">
        <v>3</v>
      </c>
      <c r="F7" s="2">
        <v>11.4</v>
      </c>
    </row>
    <row r="8" spans="1:6" x14ac:dyDescent="0.25">
      <c r="A8" t="s">
        <v>114</v>
      </c>
      <c r="B8" s="2">
        <v>8.8000000000000007</v>
      </c>
    </row>
    <row r="9" spans="1:6" x14ac:dyDescent="0.25">
      <c r="A9" t="s">
        <v>115</v>
      </c>
      <c r="B9" s="2">
        <v>10.7</v>
      </c>
    </row>
    <row r="10" spans="1:6" x14ac:dyDescent="0.25">
      <c r="A10" t="s">
        <v>116</v>
      </c>
      <c r="B10" s="2">
        <v>12.4</v>
      </c>
    </row>
    <row r="11" spans="1:6" x14ac:dyDescent="0.25">
      <c r="A11" t="s">
        <v>117</v>
      </c>
      <c r="B11" s="2">
        <v>13.8</v>
      </c>
    </row>
    <row r="12" spans="1:6" x14ac:dyDescent="0.25">
      <c r="A12" t="s">
        <v>259</v>
      </c>
      <c r="B12" s="2">
        <v>13.6</v>
      </c>
    </row>
    <row r="13" spans="1:6" x14ac:dyDescent="0.25">
      <c r="A13" t="s">
        <v>118</v>
      </c>
      <c r="B13" s="2">
        <v>4.2</v>
      </c>
    </row>
    <row r="14" spans="1:6" x14ac:dyDescent="0.25">
      <c r="A14" t="s">
        <v>119</v>
      </c>
      <c r="B14" s="2">
        <v>23</v>
      </c>
    </row>
    <row r="15" spans="1:6" x14ac:dyDescent="0.25">
      <c r="A15" t="s">
        <v>120</v>
      </c>
      <c r="B15" s="2">
        <v>37.6</v>
      </c>
    </row>
    <row r="16" spans="1:6" x14ac:dyDescent="0.25">
      <c r="A16" t="s">
        <v>121</v>
      </c>
      <c r="B16" s="2">
        <v>17.3</v>
      </c>
    </row>
    <row r="17" spans="1:2" x14ac:dyDescent="0.25">
      <c r="A17" t="s">
        <v>122</v>
      </c>
      <c r="B17" s="2">
        <v>26.2</v>
      </c>
    </row>
    <row r="18" spans="1:2" x14ac:dyDescent="0.25">
      <c r="A18" t="s">
        <v>123</v>
      </c>
      <c r="B18" s="2">
        <v>13.3</v>
      </c>
    </row>
    <row r="19" spans="1:2" x14ac:dyDescent="0.25">
      <c r="A19" t="s">
        <v>124</v>
      </c>
      <c r="B19" s="2">
        <v>18.2</v>
      </c>
    </row>
    <row r="20" spans="1:2" x14ac:dyDescent="0.25">
      <c r="A20" t="s">
        <v>125</v>
      </c>
      <c r="B20" s="2">
        <v>16.899999999999999</v>
      </c>
    </row>
    <row r="21" spans="1:2" x14ac:dyDescent="0.25">
      <c r="A21" t="s">
        <v>126</v>
      </c>
      <c r="B21" s="2">
        <v>29.4</v>
      </c>
    </row>
    <row r="22" spans="1:2" x14ac:dyDescent="0.25">
      <c r="A22" t="s">
        <v>127</v>
      </c>
      <c r="B22" s="2">
        <v>5.5</v>
      </c>
    </row>
    <row r="23" spans="1:2" x14ac:dyDescent="0.25">
      <c r="A23" t="s">
        <v>128</v>
      </c>
      <c r="B23" s="2">
        <v>9.5</v>
      </c>
    </row>
    <row r="24" spans="1:2" x14ac:dyDescent="0.25">
      <c r="A24" t="s">
        <v>129</v>
      </c>
      <c r="B24" s="2">
        <v>15.8</v>
      </c>
    </row>
    <row r="25" spans="1:2" x14ac:dyDescent="0.25">
      <c r="A25" t="s">
        <v>130</v>
      </c>
      <c r="B25" s="2">
        <v>33.200000000000003</v>
      </c>
    </row>
    <row r="26" spans="1:2" x14ac:dyDescent="0.25">
      <c r="A26" t="s">
        <v>131</v>
      </c>
      <c r="B26" s="2">
        <v>39.1</v>
      </c>
    </row>
    <row r="27" spans="1:2" x14ac:dyDescent="0.25">
      <c r="A27" t="s">
        <v>132</v>
      </c>
      <c r="B27" s="2">
        <v>5.9</v>
      </c>
    </row>
    <row r="28" spans="1:2" x14ac:dyDescent="0.25">
      <c r="A28" t="s">
        <v>133</v>
      </c>
      <c r="B28" s="2">
        <v>14.7</v>
      </c>
    </row>
    <row r="29" spans="1:2" x14ac:dyDescent="0.25">
      <c r="A29" t="s">
        <v>134</v>
      </c>
      <c r="B29" s="2">
        <v>17.7</v>
      </c>
    </row>
    <row r="30" spans="1:2" x14ac:dyDescent="0.25">
      <c r="A30" t="s">
        <v>135</v>
      </c>
      <c r="B30" s="2">
        <v>21.2</v>
      </c>
    </row>
    <row r="31" spans="1:2" x14ac:dyDescent="0.25">
      <c r="A31" t="s">
        <v>136</v>
      </c>
      <c r="B31" s="2">
        <v>24.6</v>
      </c>
    </row>
    <row r="32" spans="1:2" x14ac:dyDescent="0.25">
      <c r="A32" t="s">
        <v>137</v>
      </c>
      <c r="B32" s="2">
        <v>24.6</v>
      </c>
    </row>
    <row r="33" spans="1:6" x14ac:dyDescent="0.25">
      <c r="A33" t="s">
        <v>138</v>
      </c>
      <c r="B33" s="2">
        <v>29.2</v>
      </c>
    </row>
    <row r="34" spans="1:6" x14ac:dyDescent="0.25">
      <c r="A34" t="s">
        <v>139</v>
      </c>
      <c r="B34" s="2">
        <v>32.6</v>
      </c>
    </row>
    <row r="35" spans="1:6" x14ac:dyDescent="0.25">
      <c r="A35" t="s">
        <v>140</v>
      </c>
      <c r="B35" s="2">
        <v>36.1</v>
      </c>
    </row>
    <row r="36" spans="1:6" x14ac:dyDescent="0.25">
      <c r="A36" t="s">
        <v>141</v>
      </c>
      <c r="B36" s="2">
        <v>28.4</v>
      </c>
    </row>
    <row r="37" spans="1:6" x14ac:dyDescent="0.25">
      <c r="A37" t="s">
        <v>218</v>
      </c>
      <c r="B37" s="2"/>
      <c r="E37">
        <v>0</v>
      </c>
      <c r="F37" s="2">
        <v>0</v>
      </c>
    </row>
    <row r="38" spans="1:6" x14ac:dyDescent="0.25">
      <c r="A38" t="s">
        <v>142</v>
      </c>
      <c r="B38" s="2">
        <v>5.2</v>
      </c>
      <c r="E38">
        <v>1</v>
      </c>
      <c r="F38" s="2">
        <v>5.2</v>
      </c>
    </row>
    <row r="39" spans="1:6" x14ac:dyDescent="0.25">
      <c r="A39" t="s">
        <v>143</v>
      </c>
      <c r="B39" s="2">
        <v>8.1</v>
      </c>
      <c r="E39">
        <v>2</v>
      </c>
      <c r="F39" s="2">
        <v>8.1</v>
      </c>
    </row>
    <row r="40" spans="1:6" x14ac:dyDescent="0.25">
      <c r="A40" t="s">
        <v>144</v>
      </c>
      <c r="B40" s="2">
        <v>10.3</v>
      </c>
      <c r="E40">
        <v>3</v>
      </c>
      <c r="F40" s="2">
        <v>10.3</v>
      </c>
    </row>
    <row r="41" spans="1:6" x14ac:dyDescent="0.25">
      <c r="A41" t="s">
        <v>145</v>
      </c>
      <c r="B41" s="2">
        <v>11.2</v>
      </c>
    </row>
    <row r="42" spans="1:6" x14ac:dyDescent="0.25">
      <c r="A42" t="s">
        <v>146</v>
      </c>
      <c r="B42" s="2">
        <v>13.9</v>
      </c>
    </row>
    <row r="43" spans="1:6" x14ac:dyDescent="0.25">
      <c r="A43" t="s">
        <v>147</v>
      </c>
      <c r="B43" s="2">
        <v>13.9</v>
      </c>
    </row>
    <row r="44" spans="1:6" x14ac:dyDescent="0.25">
      <c r="A44" t="s">
        <v>148</v>
      </c>
      <c r="B44" s="2">
        <v>3.6</v>
      </c>
    </row>
    <row r="45" spans="1:6" x14ac:dyDescent="0.25">
      <c r="A45" t="s">
        <v>149</v>
      </c>
      <c r="B45" s="2">
        <v>5.6</v>
      </c>
    </row>
    <row r="46" spans="1:6" x14ac:dyDescent="0.25">
      <c r="A46" t="s">
        <v>150</v>
      </c>
      <c r="B46" s="2">
        <v>7.7</v>
      </c>
    </row>
    <row r="47" spans="1:6" x14ac:dyDescent="0.25">
      <c r="A47" t="s">
        <v>151</v>
      </c>
      <c r="B47" s="2">
        <v>6.9</v>
      </c>
    </row>
    <row r="48" spans="1:6" x14ac:dyDescent="0.25">
      <c r="A48" t="s">
        <v>152</v>
      </c>
      <c r="B48" s="2">
        <v>8.6</v>
      </c>
    </row>
    <row r="49" spans="1:2" x14ac:dyDescent="0.25">
      <c r="A49" t="s">
        <v>153</v>
      </c>
      <c r="B49" s="2">
        <v>9.5</v>
      </c>
    </row>
    <row r="50" spans="1:2" x14ac:dyDescent="0.25">
      <c r="A50" t="s">
        <v>154</v>
      </c>
      <c r="B50" s="2">
        <v>12.5</v>
      </c>
    </row>
    <row r="51" spans="1:2" x14ac:dyDescent="0.25">
      <c r="A51" t="s">
        <v>155</v>
      </c>
      <c r="B51" s="2">
        <v>13.4</v>
      </c>
    </row>
    <row r="52" spans="1:2" x14ac:dyDescent="0.25">
      <c r="A52" t="s">
        <v>156</v>
      </c>
      <c r="B52" s="2">
        <v>3</v>
      </c>
    </row>
    <row r="53" spans="1:2" x14ac:dyDescent="0.25">
      <c r="A53" t="s">
        <v>157</v>
      </c>
      <c r="B53" s="2">
        <v>7.4</v>
      </c>
    </row>
    <row r="54" spans="1:2" x14ac:dyDescent="0.25">
      <c r="A54" t="s">
        <v>260</v>
      </c>
      <c r="B54" s="2">
        <v>5.9</v>
      </c>
    </row>
    <row r="55" spans="1:2" x14ac:dyDescent="0.25">
      <c r="A55" t="s">
        <v>158</v>
      </c>
      <c r="B55" s="2">
        <v>7.4</v>
      </c>
    </row>
    <row r="56" spans="1:2" x14ac:dyDescent="0.25">
      <c r="B56" s="2"/>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8"/>
  <sheetViews>
    <sheetView workbookViewId="0">
      <selection activeCell="J8" sqref="J8"/>
    </sheetView>
  </sheetViews>
  <sheetFormatPr baseColWidth="10" defaultRowHeight="15" x14ac:dyDescent="0.25"/>
  <cols>
    <col min="1" max="1" width="27.7109375" bestFit="1" customWidth="1"/>
  </cols>
  <sheetData>
    <row r="2" spans="1:5" ht="21" x14ac:dyDescent="0.35">
      <c r="A2" s="1" t="s">
        <v>227</v>
      </c>
      <c r="B2" s="1"/>
    </row>
    <row r="4" spans="1:5" x14ac:dyDescent="0.25">
      <c r="A4" t="s">
        <v>218</v>
      </c>
      <c r="B4" s="2">
        <v>0</v>
      </c>
      <c r="D4">
        <v>0</v>
      </c>
      <c r="E4" s="2">
        <v>0</v>
      </c>
    </row>
    <row r="5" spans="1:5" x14ac:dyDescent="0.25">
      <c r="A5" t="s">
        <v>228</v>
      </c>
      <c r="B5" s="2">
        <v>6.9</v>
      </c>
      <c r="D5">
        <v>1</v>
      </c>
      <c r="E5" s="2">
        <v>6.9</v>
      </c>
    </row>
    <row r="6" spans="1:5" x14ac:dyDescent="0.25">
      <c r="A6" t="s">
        <v>229</v>
      </c>
      <c r="B6" s="2">
        <v>8.6</v>
      </c>
      <c r="D6">
        <v>2</v>
      </c>
      <c r="E6" s="2">
        <v>8.6</v>
      </c>
    </row>
    <row r="7" spans="1:5" x14ac:dyDescent="0.25">
      <c r="A7" t="s">
        <v>230</v>
      </c>
      <c r="B7" s="2">
        <v>9.5</v>
      </c>
      <c r="D7">
        <v>3</v>
      </c>
      <c r="E7" s="2">
        <v>9.5</v>
      </c>
    </row>
    <row r="8" spans="1:5" x14ac:dyDescent="0.25">
      <c r="A8" t="s">
        <v>154</v>
      </c>
      <c r="B8" s="2">
        <v>12.5</v>
      </c>
      <c r="D8">
        <v>4</v>
      </c>
      <c r="E8" s="2">
        <v>12.5</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27"/>
  <sheetViews>
    <sheetView workbookViewId="0">
      <selection activeCell="B25" sqref="B25"/>
    </sheetView>
  </sheetViews>
  <sheetFormatPr baseColWidth="10" defaultRowHeight="15" x14ac:dyDescent="0.25"/>
  <cols>
    <col min="1" max="1" width="37.7109375" bestFit="1" customWidth="1"/>
  </cols>
  <sheetData>
    <row r="2" spans="1:6" ht="23.25" x14ac:dyDescent="0.35">
      <c r="A2" s="3" t="s">
        <v>159</v>
      </c>
      <c r="B2" s="2"/>
    </row>
    <row r="3" spans="1:6" x14ac:dyDescent="0.25">
      <c r="B3" s="2"/>
    </row>
    <row r="4" spans="1:6" x14ac:dyDescent="0.25">
      <c r="A4" t="s">
        <v>218</v>
      </c>
      <c r="B4" s="2"/>
      <c r="E4">
        <v>0</v>
      </c>
      <c r="F4" s="2">
        <v>0</v>
      </c>
    </row>
    <row r="5" spans="1:6" x14ac:dyDescent="0.25">
      <c r="A5" t="s">
        <v>221</v>
      </c>
      <c r="B5" s="2">
        <v>113.3</v>
      </c>
      <c r="E5">
        <v>1</v>
      </c>
      <c r="F5" s="2">
        <v>113.3</v>
      </c>
    </row>
    <row r="6" spans="1:6" x14ac:dyDescent="0.25">
      <c r="A6" t="s">
        <v>222</v>
      </c>
      <c r="B6" s="2">
        <v>283.7</v>
      </c>
      <c r="E6">
        <v>2</v>
      </c>
      <c r="F6" s="2">
        <v>283.7</v>
      </c>
    </row>
    <row r="7" spans="1:6" x14ac:dyDescent="0.25">
      <c r="A7" t="s">
        <v>160</v>
      </c>
      <c r="B7" s="2">
        <v>25</v>
      </c>
    </row>
    <row r="8" spans="1:6" x14ac:dyDescent="0.25">
      <c r="A8" t="s">
        <v>161</v>
      </c>
      <c r="B8" s="2">
        <v>30.8</v>
      </c>
    </row>
    <row r="9" spans="1:6" x14ac:dyDescent="0.25">
      <c r="A9" t="s">
        <v>162</v>
      </c>
      <c r="B9" s="2">
        <v>42.4</v>
      </c>
    </row>
    <row r="10" spans="1:6" x14ac:dyDescent="0.25">
      <c r="A10" t="s">
        <v>163</v>
      </c>
      <c r="B10" s="2">
        <v>51.2</v>
      </c>
    </row>
    <row r="11" spans="1:6" x14ac:dyDescent="0.25">
      <c r="A11" t="s">
        <v>164</v>
      </c>
      <c r="B11" s="2">
        <v>61</v>
      </c>
    </row>
    <row r="12" spans="1:6" x14ac:dyDescent="0.25">
      <c r="A12" t="s">
        <v>165</v>
      </c>
      <c r="B12" s="2">
        <v>36.299999999999997</v>
      </c>
    </row>
    <row r="13" spans="1:6" x14ac:dyDescent="0.25">
      <c r="A13" t="s">
        <v>166</v>
      </c>
      <c r="B13" s="2">
        <v>164.2</v>
      </c>
    </row>
    <row r="14" spans="1:6" x14ac:dyDescent="0.25">
      <c r="A14" t="s">
        <v>167</v>
      </c>
      <c r="B14" s="2">
        <v>192.2</v>
      </c>
    </row>
    <row r="15" spans="1:6" x14ac:dyDescent="0.25">
      <c r="A15" t="s">
        <v>168</v>
      </c>
      <c r="B15" s="2">
        <v>223.5</v>
      </c>
    </row>
    <row r="16" spans="1:6" x14ac:dyDescent="0.25">
      <c r="A16" t="s">
        <v>169</v>
      </c>
      <c r="B16" s="2">
        <v>249.4</v>
      </c>
    </row>
    <row r="17" spans="1:2" x14ac:dyDescent="0.25">
      <c r="A17" t="s">
        <v>170</v>
      </c>
      <c r="B17" s="2">
        <v>271.39999999999998</v>
      </c>
    </row>
    <row r="18" spans="1:2" x14ac:dyDescent="0.25">
      <c r="A18" t="s">
        <v>171</v>
      </c>
      <c r="B18" s="2">
        <v>298.10000000000002</v>
      </c>
    </row>
    <row r="19" spans="1:2" x14ac:dyDescent="0.25">
      <c r="A19" t="s">
        <v>172</v>
      </c>
      <c r="B19" s="2">
        <v>57.6</v>
      </c>
    </row>
    <row r="20" spans="1:2" x14ac:dyDescent="0.25">
      <c r="A20" t="s">
        <v>173</v>
      </c>
      <c r="B20" s="2">
        <v>70.400000000000006</v>
      </c>
    </row>
    <row r="21" spans="1:2" x14ac:dyDescent="0.25">
      <c r="A21" t="s">
        <v>174</v>
      </c>
      <c r="B21" s="2">
        <v>85.3</v>
      </c>
    </row>
    <row r="22" spans="1:2" x14ac:dyDescent="0.25">
      <c r="A22" t="s">
        <v>175</v>
      </c>
      <c r="B22" s="2">
        <v>104.4</v>
      </c>
    </row>
    <row r="23" spans="1:2" x14ac:dyDescent="0.25">
      <c r="A23" t="s">
        <v>258</v>
      </c>
      <c r="B23" s="2">
        <v>118.2</v>
      </c>
    </row>
    <row r="24" spans="1:2" x14ac:dyDescent="0.25">
      <c r="A24" t="s">
        <v>176</v>
      </c>
      <c r="B24" s="2">
        <v>206.9</v>
      </c>
    </row>
    <row r="25" spans="1:2" x14ac:dyDescent="0.25">
      <c r="B25" s="2"/>
    </row>
    <row r="26" spans="1:2" x14ac:dyDescent="0.25">
      <c r="B26" s="2"/>
    </row>
    <row r="27" spans="1:2" x14ac:dyDescent="0.25">
      <c r="B27" s="2"/>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35"/>
  <sheetViews>
    <sheetView topLeftCell="A15" workbookViewId="0">
      <selection activeCell="J27" sqref="J27"/>
    </sheetView>
  </sheetViews>
  <sheetFormatPr baseColWidth="10" defaultRowHeight="15" x14ac:dyDescent="0.25"/>
  <cols>
    <col min="1" max="1" width="46.7109375" bestFit="1" customWidth="1"/>
  </cols>
  <sheetData>
    <row r="2" spans="1:2" ht="21" x14ac:dyDescent="0.35">
      <c r="A2" s="1" t="s">
        <v>177</v>
      </c>
      <c r="B2" s="2"/>
    </row>
    <row r="3" spans="1:2" x14ac:dyDescent="0.25">
      <c r="B3" s="2"/>
    </row>
    <row r="4" spans="1:2" x14ac:dyDescent="0.25">
      <c r="A4" t="s">
        <v>178</v>
      </c>
      <c r="B4" s="2">
        <v>3.8</v>
      </c>
    </row>
    <row r="5" spans="1:2" x14ac:dyDescent="0.25">
      <c r="A5" t="s">
        <v>179</v>
      </c>
      <c r="B5" s="2">
        <v>4.5999999999999996</v>
      </c>
    </row>
    <row r="6" spans="1:2" x14ac:dyDescent="0.25">
      <c r="A6" t="s">
        <v>180</v>
      </c>
      <c r="B6" s="2">
        <v>5</v>
      </c>
    </row>
    <row r="7" spans="1:2" x14ac:dyDescent="0.25">
      <c r="A7" t="s">
        <v>181</v>
      </c>
      <c r="B7" s="2">
        <v>7.7</v>
      </c>
    </row>
    <row r="8" spans="1:2" x14ac:dyDescent="0.25">
      <c r="A8" t="s">
        <v>182</v>
      </c>
      <c r="B8" s="2">
        <v>10.4</v>
      </c>
    </row>
    <row r="9" spans="1:2" x14ac:dyDescent="0.25">
      <c r="A9" t="s">
        <v>183</v>
      </c>
      <c r="B9" s="2">
        <v>12.6</v>
      </c>
    </row>
    <row r="10" spans="1:2" x14ac:dyDescent="0.25">
      <c r="A10" t="s">
        <v>184</v>
      </c>
      <c r="B10" s="2">
        <v>16.399999999999999</v>
      </c>
    </row>
    <row r="11" spans="1:2" x14ac:dyDescent="0.25">
      <c r="A11" t="s">
        <v>185</v>
      </c>
      <c r="B11" s="2">
        <v>5.0999999999999996</v>
      </c>
    </row>
    <row r="12" spans="1:2" x14ac:dyDescent="0.25">
      <c r="A12" t="s">
        <v>186</v>
      </c>
      <c r="B12" s="2">
        <v>10.3</v>
      </c>
    </row>
    <row r="13" spans="1:2" x14ac:dyDescent="0.25">
      <c r="A13" t="s">
        <v>187</v>
      </c>
      <c r="B13" s="2">
        <v>6.7</v>
      </c>
    </row>
    <row r="14" spans="1:2" x14ac:dyDescent="0.25">
      <c r="B14" s="2"/>
    </row>
    <row r="15" spans="1:2" ht="21" x14ac:dyDescent="0.35">
      <c r="A15" s="1" t="s">
        <v>188</v>
      </c>
      <c r="B15" s="2"/>
    </row>
    <row r="16" spans="1:2" x14ac:dyDescent="0.25">
      <c r="B16" s="2"/>
    </row>
    <row r="17" spans="1:5" x14ac:dyDescent="0.25">
      <c r="A17" t="s">
        <v>218</v>
      </c>
      <c r="B17" s="2"/>
      <c r="D17">
        <v>0</v>
      </c>
      <c r="E17" s="2">
        <v>0</v>
      </c>
    </row>
    <row r="18" spans="1:5" x14ac:dyDescent="0.25">
      <c r="A18" t="s">
        <v>226</v>
      </c>
      <c r="B18" s="2">
        <v>5.4</v>
      </c>
      <c r="D18">
        <v>1</v>
      </c>
      <c r="E18" s="2">
        <v>5.4</v>
      </c>
    </row>
    <row r="19" spans="1:5" x14ac:dyDescent="0.25">
      <c r="A19" t="s">
        <v>189</v>
      </c>
      <c r="B19" s="2">
        <v>6.6</v>
      </c>
      <c r="D19">
        <v>2</v>
      </c>
      <c r="E19" s="2">
        <v>6.6</v>
      </c>
    </row>
    <row r="20" spans="1:5" x14ac:dyDescent="0.25">
      <c r="A20" t="s">
        <v>190</v>
      </c>
      <c r="B20" s="2">
        <v>7.5</v>
      </c>
      <c r="D20">
        <v>3</v>
      </c>
      <c r="E20" s="2">
        <v>7.5</v>
      </c>
    </row>
    <row r="21" spans="1:5" x14ac:dyDescent="0.25">
      <c r="A21" t="s">
        <v>191</v>
      </c>
      <c r="B21" s="2">
        <v>11.2</v>
      </c>
      <c r="D21">
        <v>4</v>
      </c>
      <c r="E21" s="2">
        <v>11.2</v>
      </c>
    </row>
    <row r="22" spans="1:5" x14ac:dyDescent="0.25">
      <c r="A22" t="s">
        <v>192</v>
      </c>
      <c r="B22" s="2">
        <v>13.9</v>
      </c>
      <c r="D22">
        <v>5</v>
      </c>
      <c r="E22" s="2">
        <v>13.9</v>
      </c>
    </row>
    <row r="23" spans="1:5" x14ac:dyDescent="0.25">
      <c r="A23" t="s">
        <v>193</v>
      </c>
      <c r="B23" s="2">
        <v>18.399999999999999</v>
      </c>
    </row>
    <row r="24" spans="1:5" x14ac:dyDescent="0.25">
      <c r="A24" t="s">
        <v>194</v>
      </c>
      <c r="B24" s="2">
        <v>20.9</v>
      </c>
    </row>
    <row r="25" spans="1:5" x14ac:dyDescent="0.25">
      <c r="A25" t="s">
        <v>218</v>
      </c>
      <c r="B25" s="2"/>
      <c r="D25">
        <v>0</v>
      </c>
      <c r="E25" s="2">
        <v>0</v>
      </c>
    </row>
    <row r="26" spans="1:5" x14ac:dyDescent="0.25">
      <c r="A26" t="s">
        <v>195</v>
      </c>
      <c r="B26" s="2">
        <v>9.3000000000000007</v>
      </c>
      <c r="D26">
        <v>1</v>
      </c>
      <c r="E26" s="2">
        <v>9.3000000000000007</v>
      </c>
    </row>
    <row r="27" spans="1:5" x14ac:dyDescent="0.25">
      <c r="A27" t="s">
        <v>196</v>
      </c>
      <c r="B27" s="2">
        <v>13.2</v>
      </c>
      <c r="D27">
        <v>2</v>
      </c>
      <c r="E27" s="2">
        <v>13.2</v>
      </c>
    </row>
    <row r="28" spans="1:5" x14ac:dyDescent="0.25">
      <c r="A28" t="s">
        <v>197</v>
      </c>
      <c r="B28" s="2">
        <v>14.8</v>
      </c>
      <c r="D28">
        <v>3</v>
      </c>
      <c r="E28" s="2">
        <v>14.8</v>
      </c>
    </row>
    <row r="29" spans="1:5" x14ac:dyDescent="0.25">
      <c r="A29" t="s">
        <v>198</v>
      </c>
      <c r="B29" s="2">
        <v>17.8</v>
      </c>
    </row>
    <row r="30" spans="1:5" x14ac:dyDescent="0.25">
      <c r="A30" t="s">
        <v>199</v>
      </c>
      <c r="B30" s="2">
        <v>23.8</v>
      </c>
    </row>
    <row r="31" spans="1:5" x14ac:dyDescent="0.25">
      <c r="A31" t="s">
        <v>200</v>
      </c>
      <c r="B31" s="2">
        <v>30.9</v>
      </c>
    </row>
    <row r="32" spans="1:5" x14ac:dyDescent="0.25">
      <c r="A32" t="s">
        <v>201</v>
      </c>
      <c r="B32" s="2">
        <v>43.5</v>
      </c>
    </row>
    <row r="33" spans="1:2" x14ac:dyDescent="0.25">
      <c r="A33" t="s">
        <v>202</v>
      </c>
      <c r="B33" s="2">
        <v>12.7</v>
      </c>
    </row>
    <row r="34" spans="1:2" x14ac:dyDescent="0.25">
      <c r="B34" s="2"/>
    </row>
    <row r="35" spans="1:2" x14ac:dyDescent="0.25">
      <c r="B35" s="2"/>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9e1f850-3818-461f-b46e-4e453de1990a">
      <Terms xmlns="http://schemas.microsoft.com/office/infopath/2007/PartnerControls"/>
    </lcf76f155ced4ddcb4097134ff3c332f>
    <TaxCatchAll xmlns="08d70265-3b1c-471b-9b10-d2439a82a6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82D210FCE4EE148AFF910ACCD9F6137" ma:contentTypeVersion="" ma:contentTypeDescription="Ein neues Dokument erstellen." ma:contentTypeScope="" ma:versionID="d11f57f1fa37522c5cf82db43bc8e914">
  <xsd:schema xmlns:xsd="http://www.w3.org/2001/XMLSchema" xmlns:xs="http://www.w3.org/2001/XMLSchema" xmlns:p="http://schemas.microsoft.com/office/2006/metadata/properties" xmlns:ns2="29e1f850-3818-461f-b46e-4e453de1990a" xmlns:ns3="f07d14aa-229c-4a01-ac2b-7182128e4536" xmlns:ns4="08d70265-3b1c-471b-9b10-d2439a82a6ca" targetNamespace="http://schemas.microsoft.com/office/2006/metadata/properties" ma:root="true" ma:fieldsID="84d81c7c1329445f82775c449afc33c5" ns2:_="" ns3:_="" ns4:_="">
    <xsd:import namespace="29e1f850-3818-461f-b46e-4e453de1990a"/>
    <xsd:import namespace="f07d14aa-229c-4a01-ac2b-7182128e4536"/>
    <xsd:import namespace="08d70265-3b1c-471b-9b10-d2439a82a6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e1f850-3818-461f-b46e-4e453de199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2a20763e-5406-45ed-a599-00c5dcd0a28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07d14aa-229c-4a01-ac2b-7182128e4536"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d70265-3b1c-471b-9b10-d2439a82a6c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2fd2545-212e-420f-9f56-714edc11d1d1}" ma:internalName="TaxCatchAll" ma:showField="CatchAllData" ma:web="08d70265-3b1c-471b-9b10-d2439a82a6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D40E9B-35BD-4737-AD12-0D27925E2918}">
  <ds:schemaRefs>
    <ds:schemaRef ds:uri="29e1f850-3818-461f-b46e-4e453de1990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07d14aa-229c-4a01-ac2b-7182128e4536"/>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FE7693F-5BAA-48BB-ABA5-3FDABA917876}">
  <ds:schemaRefs>
    <ds:schemaRef ds:uri="http://schemas.microsoft.com/sharepoint/v3/contenttype/forms"/>
  </ds:schemaRefs>
</ds:datastoreItem>
</file>

<file path=customXml/itemProps3.xml><?xml version="1.0" encoding="utf-8"?>
<ds:datastoreItem xmlns:ds="http://schemas.openxmlformats.org/officeDocument/2006/customXml" ds:itemID="{CB260456-33C5-4C53-8BB4-F3763A5082A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Maschinenkosten</vt:lpstr>
      <vt:lpstr>AK und Geräte</vt:lpstr>
      <vt:lpstr>Bodenbearbeitung</vt:lpstr>
      <vt:lpstr>Saat und Pflege</vt:lpstr>
      <vt:lpstr>Pflanzenschutz</vt:lpstr>
      <vt:lpstr>Ernte Getreide</vt:lpstr>
      <vt:lpstr>Anhänger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Hanspeter Felder</dc:creator>
  <cp:lastModifiedBy>Grünfelder Victoria</cp:lastModifiedBy>
  <cp:lastPrinted>2019-10-10T08:33:04Z</cp:lastPrinted>
  <dcterms:created xsi:type="dcterms:W3CDTF">2014-04-16T06:24:36Z</dcterms:created>
  <dcterms:modified xsi:type="dcterms:W3CDTF">2019-10-29T09:02:26Z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0x010100782D210FCE4EE148AFF910ACCD9F6137</vt:lpwstr>
  </property>
</Properties>
</file>